
<file path=[Content_Types].xml><?xml version="1.0" encoding="utf-8"?>
<Types xmlns="http://schemas.openxmlformats.org/package/2006/content-types">
  <Default Extension="bin" ContentType="application/vnd.ms-office.vbaProject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6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7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0" codeName="{296A6A55-71EF-3FAC-97E6-161027D96622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ownloads/BIC/Regiones/"/>
    </mc:Choice>
  </mc:AlternateContent>
  <xr:revisionPtr revIDLastSave="0" documentId="13_ncr:1_{4023D8F9-EEED-8C4F-8BBB-CF92CBFCEAAC}" xr6:coauthVersionLast="47" xr6:coauthVersionMax="47" xr10:uidLastSave="{00000000-0000-0000-0000-000000000000}"/>
  <bookViews>
    <workbookView xWindow="0" yWindow="500" windowWidth="28800" windowHeight="16420" tabRatio="866" xr2:uid="{00000000-000D-0000-FFFF-FFFF00000000}"/>
  </bookViews>
  <sheets>
    <sheet name="INGRESO DE DATOS" sheetId="6" r:id="rId1"/>
    <sheet name="Exclusive" sheetId="2" r:id="rId2"/>
    <sheet name="Privilege" sheetId="8" r:id="rId3"/>
    <sheet name="Advantage (Mundial)" sheetId="10" r:id="rId4"/>
    <sheet name="Advantage (LA)" sheetId="11" r:id="rId5"/>
    <sheet name="Secure" sheetId="12" r:id="rId6"/>
    <sheet name="Essential" sheetId="13" r:id="rId7"/>
    <sheet name="Critical" sheetId="14" r:id="rId8"/>
    <sheet name="Resumen tarifas anuales" sheetId="15" r:id="rId9"/>
    <sheet name="Comparacion de Beneficios" sheetId="17" r:id="rId10"/>
    <sheet name="Tablas" sheetId="4" state="hidden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508" i="4" l="1"/>
  <c r="F508" i="4"/>
  <c r="G508" i="4"/>
  <c r="H508" i="4"/>
  <c r="E509" i="4"/>
  <c r="F509" i="4"/>
  <c r="G509" i="4"/>
  <c r="H509" i="4"/>
  <c r="E510" i="4"/>
  <c r="F510" i="4"/>
  <c r="G510" i="4"/>
  <c r="H510" i="4"/>
  <c r="E511" i="4"/>
  <c r="F511" i="4"/>
  <c r="G511" i="4"/>
  <c r="H511" i="4"/>
  <c r="E512" i="4"/>
  <c r="F512" i="4"/>
  <c r="G512" i="4"/>
  <c r="H512" i="4"/>
  <c r="E513" i="4"/>
  <c r="F513" i="4"/>
  <c r="G513" i="4"/>
  <c r="H513" i="4"/>
  <c r="E514" i="4"/>
  <c r="F514" i="4"/>
  <c r="G514" i="4"/>
  <c r="H514" i="4"/>
  <c r="E515" i="4"/>
  <c r="F515" i="4"/>
  <c r="G515" i="4"/>
  <c r="H515" i="4"/>
  <c r="E516" i="4"/>
  <c r="F516" i="4"/>
  <c r="G516" i="4"/>
  <c r="H516" i="4"/>
  <c r="E517" i="4"/>
  <c r="F517" i="4"/>
  <c r="G517" i="4"/>
  <c r="H517" i="4"/>
  <c r="E518" i="4"/>
  <c r="F518" i="4"/>
  <c r="G518" i="4"/>
  <c r="H518" i="4"/>
  <c r="E519" i="4"/>
  <c r="F519" i="4"/>
  <c r="G519" i="4"/>
  <c r="H519" i="4"/>
  <c r="E520" i="4"/>
  <c r="F520" i="4"/>
  <c r="G520" i="4"/>
  <c r="H520" i="4"/>
  <c r="E521" i="4"/>
  <c r="F521" i="4"/>
  <c r="G521" i="4"/>
  <c r="H521" i="4"/>
  <c r="E522" i="4"/>
  <c r="F522" i="4"/>
  <c r="G522" i="4"/>
  <c r="H522" i="4"/>
  <c r="E523" i="4"/>
  <c r="F523" i="4"/>
  <c r="G523" i="4"/>
  <c r="H523" i="4"/>
  <c r="E524" i="4"/>
  <c r="F524" i="4"/>
  <c r="G524" i="4"/>
  <c r="H524" i="4"/>
  <c r="E525" i="4"/>
  <c r="F525" i="4"/>
  <c r="G525" i="4"/>
  <c r="H525" i="4"/>
  <c r="E526" i="4"/>
  <c r="F526" i="4"/>
  <c r="G526" i="4"/>
  <c r="H526" i="4"/>
  <c r="E527" i="4"/>
  <c r="F527" i="4"/>
  <c r="G527" i="4"/>
  <c r="H527" i="4"/>
  <c r="E528" i="4"/>
  <c r="F528" i="4"/>
  <c r="G528" i="4"/>
  <c r="H528" i="4"/>
  <c r="E529" i="4"/>
  <c r="F529" i="4"/>
  <c r="G529" i="4"/>
  <c r="H529" i="4"/>
  <c r="E530" i="4"/>
  <c r="F530" i="4"/>
  <c r="G530" i="4"/>
  <c r="H530" i="4"/>
  <c r="E531" i="4"/>
  <c r="F531" i="4"/>
  <c r="G531" i="4"/>
  <c r="H531" i="4"/>
  <c r="E532" i="4"/>
  <c r="F532" i="4"/>
  <c r="G532" i="4"/>
  <c r="H532" i="4"/>
  <c r="E533" i="4"/>
  <c r="F533" i="4"/>
  <c r="G533" i="4"/>
  <c r="H533" i="4"/>
  <c r="E534" i="4"/>
  <c r="F534" i="4"/>
  <c r="G534" i="4"/>
  <c r="H534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08" i="4"/>
  <c r="E441" i="4"/>
  <c r="F441" i="4"/>
  <c r="G441" i="4"/>
  <c r="H441" i="4"/>
  <c r="E442" i="4"/>
  <c r="F442" i="4"/>
  <c r="G442" i="4"/>
  <c r="H442" i="4"/>
  <c r="E443" i="4"/>
  <c r="F443" i="4"/>
  <c r="G443" i="4"/>
  <c r="H443" i="4"/>
  <c r="E444" i="4"/>
  <c r="F444" i="4"/>
  <c r="G444" i="4"/>
  <c r="H444" i="4"/>
  <c r="E445" i="4"/>
  <c r="F445" i="4"/>
  <c r="G445" i="4"/>
  <c r="H445" i="4"/>
  <c r="E446" i="4"/>
  <c r="F446" i="4"/>
  <c r="G446" i="4"/>
  <c r="H446" i="4"/>
  <c r="E447" i="4"/>
  <c r="F447" i="4"/>
  <c r="G447" i="4"/>
  <c r="H447" i="4"/>
  <c r="E448" i="4"/>
  <c r="F448" i="4"/>
  <c r="G448" i="4"/>
  <c r="H448" i="4"/>
  <c r="E449" i="4"/>
  <c r="F449" i="4"/>
  <c r="G449" i="4"/>
  <c r="H449" i="4"/>
  <c r="E450" i="4"/>
  <c r="F450" i="4"/>
  <c r="G450" i="4"/>
  <c r="H450" i="4"/>
  <c r="E451" i="4"/>
  <c r="F451" i="4"/>
  <c r="G451" i="4"/>
  <c r="H451" i="4"/>
  <c r="E452" i="4"/>
  <c r="F452" i="4"/>
  <c r="G452" i="4"/>
  <c r="H452" i="4"/>
  <c r="E453" i="4"/>
  <c r="F453" i="4"/>
  <c r="G453" i="4"/>
  <c r="H453" i="4"/>
  <c r="E454" i="4"/>
  <c r="F454" i="4"/>
  <c r="G454" i="4"/>
  <c r="H454" i="4"/>
  <c r="E455" i="4"/>
  <c r="F455" i="4"/>
  <c r="G455" i="4"/>
  <c r="H455" i="4"/>
  <c r="E456" i="4"/>
  <c r="F456" i="4"/>
  <c r="G456" i="4"/>
  <c r="H456" i="4"/>
  <c r="E457" i="4"/>
  <c r="F457" i="4"/>
  <c r="G457" i="4"/>
  <c r="H457" i="4"/>
  <c r="E458" i="4"/>
  <c r="F458" i="4"/>
  <c r="G458" i="4"/>
  <c r="H458" i="4"/>
  <c r="E459" i="4"/>
  <c r="F459" i="4"/>
  <c r="G459" i="4"/>
  <c r="H459" i="4"/>
  <c r="E460" i="4"/>
  <c r="F460" i="4"/>
  <c r="G460" i="4"/>
  <c r="H460" i="4"/>
  <c r="E461" i="4"/>
  <c r="F461" i="4"/>
  <c r="G461" i="4"/>
  <c r="H461" i="4"/>
  <c r="E462" i="4"/>
  <c r="F462" i="4"/>
  <c r="G462" i="4"/>
  <c r="H462" i="4"/>
  <c r="E463" i="4"/>
  <c r="F463" i="4"/>
  <c r="G463" i="4"/>
  <c r="H463" i="4"/>
  <c r="E464" i="4"/>
  <c r="F464" i="4"/>
  <c r="G464" i="4"/>
  <c r="H464" i="4"/>
  <c r="E465" i="4"/>
  <c r="F465" i="4"/>
  <c r="G465" i="4"/>
  <c r="H465" i="4"/>
  <c r="E466" i="4"/>
  <c r="F466" i="4"/>
  <c r="G466" i="4"/>
  <c r="H466" i="4"/>
  <c r="E467" i="4"/>
  <c r="F467" i="4"/>
  <c r="G467" i="4"/>
  <c r="H467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41" i="4"/>
  <c r="E374" i="4"/>
  <c r="F374" i="4"/>
  <c r="G374" i="4"/>
  <c r="H374" i="4"/>
  <c r="E375" i="4"/>
  <c r="F375" i="4"/>
  <c r="G375" i="4"/>
  <c r="H375" i="4"/>
  <c r="E376" i="4"/>
  <c r="F376" i="4"/>
  <c r="G376" i="4"/>
  <c r="H376" i="4"/>
  <c r="E377" i="4"/>
  <c r="F377" i="4"/>
  <c r="G377" i="4"/>
  <c r="H377" i="4"/>
  <c r="E378" i="4"/>
  <c r="F378" i="4"/>
  <c r="G378" i="4"/>
  <c r="H378" i="4"/>
  <c r="E379" i="4"/>
  <c r="F379" i="4"/>
  <c r="G379" i="4"/>
  <c r="H379" i="4"/>
  <c r="E380" i="4"/>
  <c r="F380" i="4"/>
  <c r="G380" i="4"/>
  <c r="H380" i="4"/>
  <c r="E381" i="4"/>
  <c r="F381" i="4"/>
  <c r="G381" i="4"/>
  <c r="H381" i="4"/>
  <c r="E382" i="4"/>
  <c r="F382" i="4"/>
  <c r="G382" i="4"/>
  <c r="H382" i="4"/>
  <c r="E383" i="4"/>
  <c r="F383" i="4"/>
  <c r="G383" i="4"/>
  <c r="H383" i="4"/>
  <c r="E384" i="4"/>
  <c r="F384" i="4"/>
  <c r="G384" i="4"/>
  <c r="H384" i="4"/>
  <c r="E385" i="4"/>
  <c r="F385" i="4"/>
  <c r="G385" i="4"/>
  <c r="H385" i="4"/>
  <c r="E386" i="4"/>
  <c r="F386" i="4"/>
  <c r="G386" i="4"/>
  <c r="H386" i="4"/>
  <c r="E387" i="4"/>
  <c r="F387" i="4"/>
  <c r="G387" i="4"/>
  <c r="H387" i="4"/>
  <c r="E388" i="4"/>
  <c r="F388" i="4"/>
  <c r="G388" i="4"/>
  <c r="H388" i="4"/>
  <c r="E389" i="4"/>
  <c r="F389" i="4"/>
  <c r="G389" i="4"/>
  <c r="H389" i="4"/>
  <c r="E390" i="4"/>
  <c r="F390" i="4"/>
  <c r="G390" i="4"/>
  <c r="H390" i="4"/>
  <c r="E391" i="4"/>
  <c r="F391" i="4"/>
  <c r="G391" i="4"/>
  <c r="H391" i="4"/>
  <c r="E392" i="4"/>
  <c r="F392" i="4"/>
  <c r="G392" i="4"/>
  <c r="H392" i="4"/>
  <c r="E393" i="4"/>
  <c r="F393" i="4"/>
  <c r="G393" i="4"/>
  <c r="H393" i="4"/>
  <c r="E394" i="4"/>
  <c r="F394" i="4"/>
  <c r="G394" i="4"/>
  <c r="H394" i="4"/>
  <c r="E395" i="4"/>
  <c r="F395" i="4"/>
  <c r="G395" i="4"/>
  <c r="H395" i="4"/>
  <c r="E396" i="4"/>
  <c r="F396" i="4"/>
  <c r="G396" i="4"/>
  <c r="H396" i="4"/>
  <c r="E397" i="4"/>
  <c r="F397" i="4"/>
  <c r="G397" i="4"/>
  <c r="H397" i="4"/>
  <c r="E398" i="4"/>
  <c r="F398" i="4"/>
  <c r="G398" i="4"/>
  <c r="H398" i="4"/>
  <c r="E399" i="4"/>
  <c r="F399" i="4"/>
  <c r="G399" i="4"/>
  <c r="H399" i="4"/>
  <c r="E400" i="4"/>
  <c r="F400" i="4"/>
  <c r="G400" i="4"/>
  <c r="H400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374" i="4"/>
  <c r="E307" i="4"/>
  <c r="F307" i="4"/>
  <c r="G307" i="4"/>
  <c r="H307" i="4"/>
  <c r="E308" i="4"/>
  <c r="F308" i="4"/>
  <c r="G308" i="4"/>
  <c r="H308" i="4"/>
  <c r="E309" i="4"/>
  <c r="F309" i="4"/>
  <c r="G309" i="4"/>
  <c r="H309" i="4"/>
  <c r="E310" i="4"/>
  <c r="F310" i="4"/>
  <c r="G310" i="4"/>
  <c r="H310" i="4"/>
  <c r="E311" i="4"/>
  <c r="F311" i="4"/>
  <c r="G311" i="4"/>
  <c r="H311" i="4"/>
  <c r="E312" i="4"/>
  <c r="F312" i="4"/>
  <c r="G312" i="4"/>
  <c r="H312" i="4"/>
  <c r="E313" i="4"/>
  <c r="F313" i="4"/>
  <c r="G313" i="4"/>
  <c r="H313" i="4"/>
  <c r="E314" i="4"/>
  <c r="F314" i="4"/>
  <c r="G314" i="4"/>
  <c r="H314" i="4"/>
  <c r="E315" i="4"/>
  <c r="F315" i="4"/>
  <c r="G315" i="4"/>
  <c r="H315" i="4"/>
  <c r="E316" i="4"/>
  <c r="F316" i="4"/>
  <c r="G316" i="4"/>
  <c r="H316" i="4"/>
  <c r="E317" i="4"/>
  <c r="F317" i="4"/>
  <c r="G317" i="4"/>
  <c r="H317" i="4"/>
  <c r="E318" i="4"/>
  <c r="F318" i="4"/>
  <c r="G318" i="4"/>
  <c r="H318" i="4"/>
  <c r="E319" i="4"/>
  <c r="F319" i="4"/>
  <c r="G319" i="4"/>
  <c r="H319" i="4"/>
  <c r="E320" i="4"/>
  <c r="F320" i="4"/>
  <c r="G320" i="4"/>
  <c r="H320" i="4"/>
  <c r="E321" i="4"/>
  <c r="F321" i="4"/>
  <c r="G321" i="4"/>
  <c r="H321" i="4"/>
  <c r="E322" i="4"/>
  <c r="F322" i="4"/>
  <c r="G322" i="4"/>
  <c r="H322" i="4"/>
  <c r="E323" i="4"/>
  <c r="F323" i="4"/>
  <c r="G323" i="4"/>
  <c r="H323" i="4"/>
  <c r="E324" i="4"/>
  <c r="F324" i="4"/>
  <c r="G324" i="4"/>
  <c r="H324" i="4"/>
  <c r="E325" i="4"/>
  <c r="F325" i="4"/>
  <c r="G325" i="4"/>
  <c r="H325" i="4"/>
  <c r="E326" i="4"/>
  <c r="F326" i="4"/>
  <c r="G326" i="4"/>
  <c r="H326" i="4"/>
  <c r="E327" i="4"/>
  <c r="F327" i="4"/>
  <c r="G327" i="4"/>
  <c r="H327" i="4"/>
  <c r="E328" i="4"/>
  <c r="F328" i="4"/>
  <c r="G328" i="4"/>
  <c r="H328" i="4"/>
  <c r="E329" i="4"/>
  <c r="F329" i="4"/>
  <c r="G329" i="4"/>
  <c r="H329" i="4"/>
  <c r="E330" i="4"/>
  <c r="F330" i="4"/>
  <c r="G330" i="4"/>
  <c r="H330" i="4"/>
  <c r="E331" i="4"/>
  <c r="F331" i="4"/>
  <c r="G331" i="4"/>
  <c r="H331" i="4"/>
  <c r="E332" i="4"/>
  <c r="F332" i="4"/>
  <c r="G332" i="4"/>
  <c r="H332" i="4"/>
  <c r="E333" i="4"/>
  <c r="F333" i="4"/>
  <c r="G333" i="4"/>
  <c r="H333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07" i="4"/>
  <c r="E173" i="4"/>
  <c r="F173" i="4"/>
  <c r="G173" i="4"/>
  <c r="H173" i="4"/>
  <c r="E174" i="4"/>
  <c r="F174" i="4"/>
  <c r="G174" i="4"/>
  <c r="H174" i="4"/>
  <c r="E175" i="4"/>
  <c r="F175" i="4"/>
  <c r="G175" i="4"/>
  <c r="H175" i="4"/>
  <c r="E176" i="4"/>
  <c r="F176" i="4"/>
  <c r="G176" i="4"/>
  <c r="H176" i="4"/>
  <c r="E177" i="4"/>
  <c r="F177" i="4"/>
  <c r="G177" i="4"/>
  <c r="H177" i="4"/>
  <c r="E178" i="4"/>
  <c r="F178" i="4"/>
  <c r="G178" i="4"/>
  <c r="H178" i="4"/>
  <c r="E179" i="4"/>
  <c r="F179" i="4"/>
  <c r="G179" i="4"/>
  <c r="H179" i="4"/>
  <c r="E180" i="4"/>
  <c r="F180" i="4"/>
  <c r="G180" i="4"/>
  <c r="H180" i="4"/>
  <c r="E181" i="4"/>
  <c r="F181" i="4"/>
  <c r="G181" i="4"/>
  <c r="H181" i="4"/>
  <c r="E182" i="4"/>
  <c r="F182" i="4"/>
  <c r="G182" i="4"/>
  <c r="H182" i="4"/>
  <c r="E183" i="4"/>
  <c r="F183" i="4"/>
  <c r="G183" i="4"/>
  <c r="H183" i="4"/>
  <c r="E184" i="4"/>
  <c r="F184" i="4"/>
  <c r="G184" i="4"/>
  <c r="H184" i="4"/>
  <c r="E185" i="4"/>
  <c r="F185" i="4"/>
  <c r="G185" i="4"/>
  <c r="H185" i="4"/>
  <c r="E186" i="4"/>
  <c r="F186" i="4"/>
  <c r="G186" i="4"/>
  <c r="H186" i="4"/>
  <c r="E187" i="4"/>
  <c r="F187" i="4"/>
  <c r="G187" i="4"/>
  <c r="H187" i="4"/>
  <c r="E188" i="4"/>
  <c r="F188" i="4"/>
  <c r="G188" i="4"/>
  <c r="H188" i="4"/>
  <c r="E189" i="4"/>
  <c r="F189" i="4"/>
  <c r="G189" i="4"/>
  <c r="H189" i="4"/>
  <c r="E190" i="4"/>
  <c r="F190" i="4"/>
  <c r="G190" i="4"/>
  <c r="H190" i="4"/>
  <c r="E191" i="4"/>
  <c r="F191" i="4"/>
  <c r="G191" i="4"/>
  <c r="H191" i="4"/>
  <c r="E192" i="4"/>
  <c r="F192" i="4"/>
  <c r="G192" i="4"/>
  <c r="H192" i="4"/>
  <c r="E193" i="4"/>
  <c r="F193" i="4"/>
  <c r="G193" i="4"/>
  <c r="H193" i="4"/>
  <c r="E194" i="4"/>
  <c r="F194" i="4"/>
  <c r="G194" i="4"/>
  <c r="H194" i="4"/>
  <c r="E195" i="4"/>
  <c r="F195" i="4"/>
  <c r="G195" i="4"/>
  <c r="H195" i="4"/>
  <c r="E196" i="4"/>
  <c r="F196" i="4"/>
  <c r="G196" i="4"/>
  <c r="H196" i="4"/>
  <c r="E197" i="4"/>
  <c r="F197" i="4"/>
  <c r="G197" i="4"/>
  <c r="H197" i="4"/>
  <c r="E198" i="4"/>
  <c r="F198" i="4"/>
  <c r="G198" i="4"/>
  <c r="H198" i="4"/>
  <c r="E199" i="4"/>
  <c r="F199" i="4"/>
  <c r="G199" i="4"/>
  <c r="H199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173" i="4"/>
  <c r="E39" i="4"/>
  <c r="F39" i="4"/>
  <c r="G39" i="4"/>
  <c r="H39" i="4"/>
  <c r="E40" i="4"/>
  <c r="F40" i="4"/>
  <c r="G40" i="4"/>
  <c r="H40" i="4"/>
  <c r="E41" i="4"/>
  <c r="F41" i="4"/>
  <c r="G41" i="4"/>
  <c r="H41" i="4"/>
  <c r="E42" i="4"/>
  <c r="F42" i="4"/>
  <c r="G42" i="4"/>
  <c r="H42" i="4"/>
  <c r="E43" i="4"/>
  <c r="F43" i="4"/>
  <c r="G43" i="4"/>
  <c r="H43" i="4"/>
  <c r="E44" i="4"/>
  <c r="F44" i="4"/>
  <c r="G44" i="4"/>
  <c r="H44" i="4"/>
  <c r="E45" i="4"/>
  <c r="F45" i="4"/>
  <c r="G45" i="4"/>
  <c r="H45" i="4"/>
  <c r="E46" i="4"/>
  <c r="F46" i="4"/>
  <c r="G46" i="4"/>
  <c r="H46" i="4"/>
  <c r="E47" i="4"/>
  <c r="F47" i="4"/>
  <c r="G47" i="4"/>
  <c r="H47" i="4"/>
  <c r="E48" i="4"/>
  <c r="F48" i="4"/>
  <c r="G48" i="4"/>
  <c r="H48" i="4"/>
  <c r="E49" i="4"/>
  <c r="F49" i="4"/>
  <c r="G49" i="4"/>
  <c r="H49" i="4"/>
  <c r="E50" i="4"/>
  <c r="F50" i="4"/>
  <c r="G50" i="4"/>
  <c r="H50" i="4"/>
  <c r="E51" i="4"/>
  <c r="F51" i="4"/>
  <c r="G51" i="4"/>
  <c r="H51" i="4"/>
  <c r="E52" i="4"/>
  <c r="F52" i="4"/>
  <c r="G52" i="4"/>
  <c r="H52" i="4"/>
  <c r="E53" i="4"/>
  <c r="F53" i="4"/>
  <c r="G53" i="4"/>
  <c r="H53" i="4"/>
  <c r="E54" i="4"/>
  <c r="F54" i="4"/>
  <c r="G54" i="4"/>
  <c r="H54" i="4"/>
  <c r="E55" i="4"/>
  <c r="F55" i="4"/>
  <c r="G55" i="4"/>
  <c r="H55" i="4"/>
  <c r="E56" i="4"/>
  <c r="F56" i="4"/>
  <c r="G56" i="4"/>
  <c r="H56" i="4"/>
  <c r="E57" i="4"/>
  <c r="F57" i="4"/>
  <c r="G57" i="4"/>
  <c r="H57" i="4"/>
  <c r="E58" i="4"/>
  <c r="F58" i="4"/>
  <c r="G58" i="4"/>
  <c r="H58" i="4"/>
  <c r="E59" i="4"/>
  <c r="F59" i="4"/>
  <c r="G59" i="4"/>
  <c r="H59" i="4"/>
  <c r="E60" i="4"/>
  <c r="F60" i="4"/>
  <c r="G60" i="4"/>
  <c r="H60" i="4"/>
  <c r="E61" i="4"/>
  <c r="F61" i="4"/>
  <c r="G61" i="4"/>
  <c r="H61" i="4"/>
  <c r="E62" i="4"/>
  <c r="F62" i="4"/>
  <c r="G62" i="4"/>
  <c r="H62" i="4"/>
  <c r="E63" i="4"/>
  <c r="F63" i="4"/>
  <c r="G63" i="4"/>
  <c r="H63" i="4"/>
  <c r="E64" i="4"/>
  <c r="F64" i="4"/>
  <c r="G64" i="4"/>
  <c r="H64" i="4"/>
  <c r="E65" i="4"/>
  <c r="F65" i="4"/>
  <c r="G65" i="4"/>
  <c r="H65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39" i="4"/>
  <c r="J18" i="8" l="1"/>
  <c r="M18" i="2"/>
  <c r="H469" i="4"/>
  <c r="M45" i="12"/>
  <c r="G469" i="4"/>
  <c r="L45" i="12"/>
  <c r="F469" i="4"/>
  <c r="E469" i="4"/>
  <c r="J45" i="12"/>
  <c r="D469" i="4"/>
  <c r="I45" i="12"/>
  <c r="H468" i="4"/>
  <c r="G468" i="4"/>
  <c r="L44" i="12"/>
  <c r="F468" i="4"/>
  <c r="K44" i="12"/>
  <c r="E468" i="4"/>
  <c r="J44" i="12"/>
  <c r="D468" i="4"/>
  <c r="I44" i="12"/>
  <c r="M16" i="13"/>
  <c r="K31" i="13" s="1"/>
  <c r="M16" i="12"/>
  <c r="I31" i="12" s="1"/>
  <c r="M16" i="11"/>
  <c r="K31" i="11" s="1"/>
  <c r="J18" i="14"/>
  <c r="M16" i="14"/>
  <c r="M18" i="14"/>
  <c r="J18" i="13"/>
  <c r="K33" i="13" s="1"/>
  <c r="M34" i="13"/>
  <c r="M35" i="13"/>
  <c r="L34" i="13"/>
  <c r="L35" i="13"/>
  <c r="K34" i="13"/>
  <c r="K35" i="13"/>
  <c r="J34" i="13"/>
  <c r="J35" i="13"/>
  <c r="I34" i="13"/>
  <c r="I35" i="13"/>
  <c r="J18" i="12"/>
  <c r="J33" i="12" s="1"/>
  <c r="M34" i="12"/>
  <c r="M35" i="12"/>
  <c r="L34" i="12"/>
  <c r="L35" i="12"/>
  <c r="K34" i="12"/>
  <c r="K35" i="12"/>
  <c r="J34" i="12"/>
  <c r="J35" i="12"/>
  <c r="I34" i="12"/>
  <c r="I35" i="12"/>
  <c r="J18" i="11"/>
  <c r="M43" i="11" s="1"/>
  <c r="M34" i="11"/>
  <c r="M35" i="11"/>
  <c r="L34" i="11"/>
  <c r="L35" i="11"/>
  <c r="K34" i="11"/>
  <c r="K35" i="11"/>
  <c r="J34" i="11"/>
  <c r="J35" i="11"/>
  <c r="I34" i="11"/>
  <c r="I35" i="11"/>
  <c r="M16" i="10"/>
  <c r="J31" i="10" s="1"/>
  <c r="J18" i="10"/>
  <c r="M33" i="10" s="1"/>
  <c r="M34" i="10"/>
  <c r="M35" i="10"/>
  <c r="L34" i="10"/>
  <c r="L35" i="10"/>
  <c r="K34" i="10"/>
  <c r="K35" i="10"/>
  <c r="J34" i="10"/>
  <c r="J35" i="10"/>
  <c r="I34" i="10"/>
  <c r="I35" i="10"/>
  <c r="M16" i="8"/>
  <c r="M31" i="8" s="1"/>
  <c r="M34" i="8"/>
  <c r="L34" i="8"/>
  <c r="K34" i="8"/>
  <c r="J34" i="8"/>
  <c r="I34" i="8"/>
  <c r="M16" i="2"/>
  <c r="L40" i="2" s="1"/>
  <c r="J18" i="2"/>
  <c r="I42" i="2" s="1"/>
  <c r="M34" i="2"/>
  <c r="L34" i="2"/>
  <c r="K34" i="2"/>
  <c r="J34" i="2"/>
  <c r="I34" i="2"/>
  <c r="C14" i="15"/>
  <c r="C16" i="15"/>
  <c r="E18" i="15"/>
  <c r="H18" i="15"/>
  <c r="A20" i="15"/>
  <c r="E20" i="15"/>
  <c r="H20" i="15"/>
  <c r="J16" i="13"/>
  <c r="J16" i="12"/>
  <c r="I42" i="12" s="1"/>
  <c r="J16" i="11"/>
  <c r="J16" i="10"/>
  <c r="M18" i="10"/>
  <c r="J16" i="8"/>
  <c r="H12" i="2"/>
  <c r="J16" i="2"/>
  <c r="J16" i="14"/>
  <c r="H12" i="14"/>
  <c r="H14" i="14"/>
  <c r="F18" i="14"/>
  <c r="M18" i="13"/>
  <c r="H536" i="4"/>
  <c r="M45" i="13"/>
  <c r="G536" i="4"/>
  <c r="L45" i="13"/>
  <c r="F536" i="4"/>
  <c r="K45" i="13"/>
  <c r="E536" i="4"/>
  <c r="J45" i="13"/>
  <c r="D536" i="4"/>
  <c r="I45" i="13"/>
  <c r="H535" i="4"/>
  <c r="M44" i="13"/>
  <c r="G535" i="4"/>
  <c r="L44" i="13"/>
  <c r="F535" i="4"/>
  <c r="K44" i="13"/>
  <c r="E535" i="4"/>
  <c r="J44" i="13"/>
  <c r="D535" i="4"/>
  <c r="I44" i="13"/>
  <c r="H12" i="13"/>
  <c r="H14" i="13"/>
  <c r="F18" i="13"/>
  <c r="M18" i="12"/>
  <c r="K45" i="12"/>
  <c r="M44" i="12"/>
  <c r="H12" i="12"/>
  <c r="H14" i="12"/>
  <c r="F18" i="12"/>
  <c r="M18" i="11"/>
  <c r="I32" i="11" s="1"/>
  <c r="M45" i="11"/>
  <c r="L45" i="11"/>
  <c r="K45" i="11"/>
  <c r="J45" i="11"/>
  <c r="I45" i="11"/>
  <c r="M44" i="11"/>
  <c r="L44" i="11"/>
  <c r="K44" i="11"/>
  <c r="J44" i="11"/>
  <c r="I44" i="11"/>
  <c r="H12" i="11"/>
  <c r="H14" i="11"/>
  <c r="F18" i="11"/>
  <c r="H335" i="4"/>
  <c r="M45" i="10"/>
  <c r="G335" i="4"/>
  <c r="L45" i="10"/>
  <c r="F335" i="4"/>
  <c r="K45" i="10"/>
  <c r="E335" i="4"/>
  <c r="J45" i="10"/>
  <c r="D335" i="4"/>
  <c r="I45" i="10"/>
  <c r="H334" i="4"/>
  <c r="M44" i="10"/>
  <c r="G334" i="4"/>
  <c r="L44" i="10"/>
  <c r="F334" i="4"/>
  <c r="K44" i="10"/>
  <c r="E334" i="4"/>
  <c r="J44" i="10"/>
  <c r="D334" i="4"/>
  <c r="I44" i="10"/>
  <c r="H12" i="10"/>
  <c r="H14" i="10"/>
  <c r="F18" i="10"/>
  <c r="M18" i="8"/>
  <c r="L41" i="8" s="1"/>
  <c r="H200" i="4"/>
  <c r="M43" i="8"/>
  <c r="G200" i="4"/>
  <c r="L43" i="8"/>
  <c r="F200" i="4"/>
  <c r="K43" i="8"/>
  <c r="E200" i="4"/>
  <c r="J43" i="8"/>
  <c r="D200" i="4"/>
  <c r="I43" i="8"/>
  <c r="H12" i="8"/>
  <c r="H14" i="8"/>
  <c r="F18" i="8"/>
  <c r="H14" i="2"/>
  <c r="H66" i="4"/>
  <c r="M43" i="2"/>
  <c r="G66" i="4"/>
  <c r="L43" i="2"/>
  <c r="F66" i="4"/>
  <c r="K43" i="2"/>
  <c r="E66" i="4"/>
  <c r="J43" i="2"/>
  <c r="D66" i="4"/>
  <c r="I43" i="2"/>
  <c r="D67" i="4"/>
  <c r="E67" i="4"/>
  <c r="F67" i="4"/>
  <c r="G67" i="4"/>
  <c r="H67" i="4"/>
  <c r="I42" i="8"/>
  <c r="K42" i="8"/>
  <c r="M42" i="8"/>
  <c r="D201" i="4"/>
  <c r="E201" i="4"/>
  <c r="F201" i="4"/>
  <c r="G201" i="4"/>
  <c r="H201" i="4"/>
  <c r="J41" i="10"/>
  <c r="K41" i="10"/>
  <c r="M41" i="10"/>
  <c r="L43" i="10"/>
  <c r="M43" i="10"/>
  <c r="J43" i="13"/>
  <c r="K43" i="13"/>
  <c r="L43" i="13"/>
  <c r="C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P550" i="4"/>
  <c r="Q550" i="4"/>
  <c r="R550" i="4"/>
  <c r="S550" i="4"/>
  <c r="T550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F18" i="2"/>
  <c r="J31" i="8"/>
  <c r="L31" i="11"/>
  <c r="I33" i="8"/>
  <c r="L33" i="8"/>
  <c r="I33" i="10"/>
  <c r="I40" i="8"/>
  <c r="K40" i="8"/>
  <c r="K42" i="2"/>
  <c r="M31" i="10"/>
  <c r="I31" i="10"/>
  <c r="K31" i="10"/>
  <c r="I41" i="10"/>
  <c r="J43" i="11"/>
  <c r="I43" i="11"/>
  <c r="L32" i="2"/>
  <c r="I32" i="2"/>
  <c r="M33" i="8"/>
  <c r="J42" i="8"/>
  <c r="L42" i="8"/>
  <c r="J33" i="8"/>
  <c r="K33" i="8"/>
  <c r="L33" i="11"/>
  <c r="I33" i="11"/>
  <c r="L43" i="11"/>
  <c r="K33" i="11"/>
  <c r="L33" i="13"/>
  <c r="I33" i="13"/>
  <c r="M33" i="11"/>
  <c r="J33" i="11"/>
  <c r="L40" i="8"/>
  <c r="L41" i="12"/>
  <c r="J43" i="10" l="1"/>
  <c r="K32" i="8"/>
  <c r="I32" i="13"/>
  <c r="I31" i="13"/>
  <c r="L42" i="2"/>
  <c r="I41" i="11"/>
  <c r="J42" i="2"/>
  <c r="K41" i="12"/>
  <c r="K33" i="12"/>
  <c r="K43" i="10"/>
  <c r="K33" i="2"/>
  <c r="I32" i="12"/>
  <c r="J31" i="13"/>
  <c r="M41" i="13"/>
  <c r="L33" i="2"/>
  <c r="L33" i="10"/>
  <c r="L31" i="13"/>
  <c r="L41" i="13"/>
  <c r="M31" i="11"/>
  <c r="I33" i="2"/>
  <c r="K33" i="10"/>
  <c r="M31" i="13"/>
  <c r="K41" i="13"/>
  <c r="J33" i="2"/>
  <c r="M33" i="2"/>
  <c r="J31" i="12"/>
  <c r="I41" i="12"/>
  <c r="L32" i="12"/>
  <c r="M42" i="2"/>
  <c r="J33" i="10"/>
  <c r="L41" i="11"/>
  <c r="M43" i="12"/>
  <c r="M42" i="10"/>
  <c r="M46" i="10" s="1"/>
  <c r="M48" i="10" s="1"/>
  <c r="J41" i="8"/>
  <c r="I42" i="10"/>
  <c r="J32" i="8"/>
  <c r="J35" i="8" s="1"/>
  <c r="J37" i="8" s="1"/>
  <c r="E28" i="15" s="1"/>
  <c r="L31" i="12"/>
  <c r="M33" i="12"/>
  <c r="M42" i="12"/>
  <c r="L42" i="12"/>
  <c r="K31" i="12"/>
  <c r="M31" i="12"/>
  <c r="M42" i="11"/>
  <c r="L32" i="8"/>
  <c r="J43" i="12"/>
  <c r="I42" i="13"/>
  <c r="M40" i="2"/>
  <c r="J42" i="12"/>
  <c r="M41" i="12"/>
  <c r="M40" i="8"/>
  <c r="I41" i="13"/>
  <c r="L43" i="12"/>
  <c r="J32" i="12"/>
  <c r="I32" i="8"/>
  <c r="J32" i="11"/>
  <c r="J40" i="8"/>
  <c r="I31" i="8"/>
  <c r="K43" i="11"/>
  <c r="K32" i="11"/>
  <c r="K36" i="11" s="1"/>
  <c r="K38" i="11" s="1"/>
  <c r="J42" i="11"/>
  <c r="K32" i="12"/>
  <c r="K31" i="8"/>
  <c r="K35" i="8" s="1"/>
  <c r="K37" i="8" s="1"/>
  <c r="F28" i="15" s="1"/>
  <c r="K32" i="10"/>
  <c r="J41" i="12"/>
  <c r="J41" i="13"/>
  <c r="I43" i="13"/>
  <c r="L42" i="13"/>
  <c r="L46" i="13" s="1"/>
  <c r="L49" i="13" s="1"/>
  <c r="J42" i="10"/>
  <c r="J46" i="10" s="1"/>
  <c r="J48" i="10" s="1"/>
  <c r="M42" i="13"/>
  <c r="J33" i="13"/>
  <c r="M33" i="13"/>
  <c r="M43" i="13"/>
  <c r="L32" i="11"/>
  <c r="L36" i="11" s="1"/>
  <c r="L38" i="11" s="1"/>
  <c r="K41" i="8"/>
  <c r="K44" i="8" s="1"/>
  <c r="K47" i="8" s="1"/>
  <c r="M32" i="11"/>
  <c r="M36" i="11" s="1"/>
  <c r="M38" i="11" s="1"/>
  <c r="M32" i="8"/>
  <c r="M35" i="8" s="1"/>
  <c r="M37" i="8" s="1"/>
  <c r="H28" i="15" s="1"/>
  <c r="M20" i="14"/>
  <c r="L46" i="14" s="1"/>
  <c r="H45" i="14"/>
  <c r="I41" i="2"/>
  <c r="I41" i="8"/>
  <c r="I44" i="8" s="1"/>
  <c r="M41" i="8"/>
  <c r="I32" i="10"/>
  <c r="I36" i="10" s="1"/>
  <c r="I38" i="10" s="1"/>
  <c r="D29" i="15" s="1"/>
  <c r="L42" i="10"/>
  <c r="L42" i="11"/>
  <c r="I42" i="11"/>
  <c r="J32" i="10"/>
  <c r="J36" i="10" s="1"/>
  <c r="J38" i="10" s="1"/>
  <c r="E29" i="15" s="1"/>
  <c r="L32" i="10"/>
  <c r="K42" i="10"/>
  <c r="K42" i="11"/>
  <c r="M32" i="12"/>
  <c r="I44" i="14"/>
  <c r="K44" i="14"/>
  <c r="J44" i="14"/>
  <c r="H44" i="14"/>
  <c r="M44" i="14"/>
  <c r="L31" i="8"/>
  <c r="K41" i="11"/>
  <c r="L44" i="14"/>
  <c r="I43" i="10"/>
  <c r="I46" i="10" s="1"/>
  <c r="I49" i="10" s="1"/>
  <c r="I36" i="13"/>
  <c r="I38" i="13" s="1"/>
  <c r="D31" i="15" s="1"/>
  <c r="M32" i="10"/>
  <c r="M36" i="10" s="1"/>
  <c r="M38" i="10" s="1"/>
  <c r="H29" i="15" s="1"/>
  <c r="K42" i="12"/>
  <c r="L44" i="8"/>
  <c r="L47" i="8" s="1"/>
  <c r="I31" i="11"/>
  <c r="I36" i="11" s="1"/>
  <c r="I38" i="11" s="1"/>
  <c r="L31" i="10"/>
  <c r="M41" i="11"/>
  <c r="J31" i="11"/>
  <c r="J41" i="11"/>
  <c r="L41" i="10"/>
  <c r="I43" i="12"/>
  <c r="L33" i="12"/>
  <c r="K43" i="12"/>
  <c r="I33" i="12"/>
  <c r="I31" i="2"/>
  <c r="K40" i="2"/>
  <c r="K42" i="13"/>
  <c r="J42" i="13"/>
  <c r="L32" i="13"/>
  <c r="K41" i="2"/>
  <c r="K31" i="2"/>
  <c r="J40" i="2"/>
  <c r="M32" i="13"/>
  <c r="J32" i="13"/>
  <c r="L41" i="2"/>
  <c r="M31" i="2"/>
  <c r="I40" i="2"/>
  <c r="K32" i="13"/>
  <c r="K36" i="13" s="1"/>
  <c r="K38" i="13" s="1"/>
  <c r="F31" i="15" s="1"/>
  <c r="J41" i="2"/>
  <c r="J32" i="2"/>
  <c r="K32" i="2"/>
  <c r="L31" i="2"/>
  <c r="L35" i="2" s="1"/>
  <c r="L37" i="2" s="1"/>
  <c r="G27" i="15" s="1"/>
  <c r="M41" i="2"/>
  <c r="M32" i="2"/>
  <c r="J31" i="2"/>
  <c r="M36" i="12" l="1"/>
  <c r="M38" i="12" s="1"/>
  <c r="H30" i="15" s="1"/>
  <c r="K36" i="10"/>
  <c r="K38" i="10" s="1"/>
  <c r="F29" i="15" s="1"/>
  <c r="I36" i="12"/>
  <c r="I38" i="12" s="1"/>
  <c r="D30" i="15" s="1"/>
  <c r="I35" i="2"/>
  <c r="I37" i="2" s="1"/>
  <c r="D27" i="15" s="1"/>
  <c r="L44" i="2"/>
  <c r="L47" i="2" s="1"/>
  <c r="M46" i="12"/>
  <c r="M49" i="12" s="1"/>
  <c r="I46" i="11"/>
  <c r="I49" i="11" s="1"/>
  <c r="M46" i="11"/>
  <c r="M48" i="11" s="1"/>
  <c r="K46" i="13"/>
  <c r="K49" i="13" s="1"/>
  <c r="L46" i="11"/>
  <c r="L49" i="11" s="1"/>
  <c r="K46" i="10"/>
  <c r="K48" i="10" s="1"/>
  <c r="L36" i="13"/>
  <c r="L38" i="13" s="1"/>
  <c r="G31" i="15" s="1"/>
  <c r="I46" i="12"/>
  <c r="I48" i="12" s="1"/>
  <c r="J36" i="12"/>
  <c r="J38" i="12" s="1"/>
  <c r="E30" i="15" s="1"/>
  <c r="J44" i="8"/>
  <c r="J47" i="8" s="1"/>
  <c r="M44" i="2"/>
  <c r="M47" i="2" s="1"/>
  <c r="K36" i="12"/>
  <c r="K38" i="12" s="1"/>
  <c r="F30" i="15" s="1"/>
  <c r="L46" i="12"/>
  <c r="L48" i="12" s="1"/>
  <c r="J46" i="12"/>
  <c r="J49" i="12" s="1"/>
  <c r="J46" i="11"/>
  <c r="J48" i="11" s="1"/>
  <c r="L36" i="12"/>
  <c r="L38" i="12" s="1"/>
  <c r="G30" i="15" s="1"/>
  <c r="L35" i="8"/>
  <c r="L37" i="8" s="1"/>
  <c r="G28" i="15" s="1"/>
  <c r="M44" i="8"/>
  <c r="M47" i="8" s="1"/>
  <c r="I35" i="8"/>
  <c r="I37" i="8" s="1"/>
  <c r="D28" i="15" s="1"/>
  <c r="M46" i="13"/>
  <c r="M49" i="13" s="1"/>
  <c r="J36" i="11"/>
  <c r="J38" i="11" s="1"/>
  <c r="J46" i="13"/>
  <c r="J49" i="13" s="1"/>
  <c r="I46" i="13"/>
  <c r="I48" i="13" s="1"/>
  <c r="H46" i="14"/>
  <c r="H47" i="14" s="1"/>
  <c r="H49" i="14" s="1"/>
  <c r="C37" i="15" s="1"/>
  <c r="K46" i="14"/>
  <c r="M46" i="14"/>
  <c r="J46" i="14"/>
  <c r="I44" i="2"/>
  <c r="I47" i="2" s="1"/>
  <c r="I46" i="14"/>
  <c r="J35" i="2"/>
  <c r="J37" i="2" s="1"/>
  <c r="E27" i="15" s="1"/>
  <c r="K46" i="11"/>
  <c r="K49" i="11" s="1"/>
  <c r="J36" i="13"/>
  <c r="J38" i="13" s="1"/>
  <c r="E31" i="15" s="1"/>
  <c r="L48" i="13"/>
  <c r="M36" i="13"/>
  <c r="M38" i="13" s="1"/>
  <c r="H31" i="15" s="1"/>
  <c r="K46" i="12"/>
  <c r="K49" i="12" s="1"/>
  <c r="I46" i="8"/>
  <c r="I47" i="8"/>
  <c r="L45" i="14"/>
  <c r="L47" i="14" s="1"/>
  <c r="L49" i="14" s="1"/>
  <c r="G37" i="15" s="1"/>
  <c r="J45" i="14"/>
  <c r="I45" i="14"/>
  <c r="M45" i="14"/>
  <c r="K45" i="14"/>
  <c r="L46" i="10"/>
  <c r="L49" i="10" s="1"/>
  <c r="L36" i="10"/>
  <c r="L38" i="10" s="1"/>
  <c r="G29" i="15" s="1"/>
  <c r="K46" i="8"/>
  <c r="I48" i="10"/>
  <c r="M49" i="10"/>
  <c r="K35" i="2"/>
  <c r="K37" i="2" s="1"/>
  <c r="F27" i="15" s="1"/>
  <c r="L46" i="8"/>
  <c r="J49" i="10"/>
  <c r="M35" i="2"/>
  <c r="M37" i="2" s="1"/>
  <c r="H27" i="15" s="1"/>
  <c r="K44" i="2"/>
  <c r="J44" i="2"/>
  <c r="I49" i="12" l="1"/>
  <c r="M49" i="11"/>
  <c r="L48" i="11"/>
  <c r="M48" i="12"/>
  <c r="I48" i="11"/>
  <c r="L46" i="2"/>
  <c r="M46" i="2"/>
  <c r="K48" i="13"/>
  <c r="K49" i="10"/>
  <c r="J48" i="12"/>
  <c r="L49" i="12"/>
  <c r="J49" i="11"/>
  <c r="J46" i="8"/>
  <c r="I46" i="2"/>
  <c r="M48" i="13"/>
  <c r="I49" i="13"/>
  <c r="M46" i="8"/>
  <c r="J48" i="13"/>
  <c r="K47" i="14"/>
  <c r="K49" i="14" s="1"/>
  <c r="F37" i="15" s="1"/>
  <c r="M47" i="14"/>
  <c r="M49" i="14" s="1"/>
  <c r="H37" i="15" s="1"/>
  <c r="I47" i="14"/>
  <c r="I49" i="14" s="1"/>
  <c r="D37" i="15" s="1"/>
  <c r="J47" i="14"/>
  <c r="J49" i="14" s="1"/>
  <c r="E37" i="15" s="1"/>
  <c r="K48" i="12"/>
  <c r="K48" i="11"/>
  <c r="L48" i="10"/>
  <c r="J47" i="2"/>
  <c r="J46" i="2"/>
  <c r="K46" i="2"/>
  <c r="K4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J14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G16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73 años de edad
</t>
        </r>
      </text>
    </comment>
    <comment ref="J16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73 años de edad
</t>
        </r>
      </text>
    </comment>
  </commentList>
</comments>
</file>

<file path=xl/sharedStrings.xml><?xml version="1.0" encoding="utf-8"?>
<sst xmlns="http://schemas.openxmlformats.org/spreadsheetml/2006/main" count="920" uniqueCount="145">
  <si>
    <t>EDAD</t>
  </si>
  <si>
    <t>Hijos</t>
  </si>
  <si>
    <t>Transplante de organos</t>
  </si>
  <si>
    <t>Rider Comp. Maternidad</t>
  </si>
  <si>
    <t>-  25</t>
  </si>
  <si>
    <t xml:space="preserve"> </t>
  </si>
  <si>
    <t>-  29</t>
  </si>
  <si>
    <t>-  34</t>
  </si>
  <si>
    <t>-  39</t>
  </si>
  <si>
    <t>-  44</t>
  </si>
  <si>
    <t>-  49</t>
  </si>
  <si>
    <t>-  54</t>
  </si>
  <si>
    <t>-  59</t>
  </si>
  <si>
    <t>o más</t>
  </si>
  <si>
    <t>Hijo</t>
  </si>
  <si>
    <t>Hijos o más</t>
  </si>
  <si>
    <t>Prima de Titular :</t>
  </si>
  <si>
    <t>Prima de Cónyuge</t>
  </si>
  <si>
    <t>Primas Hijos :</t>
  </si>
  <si>
    <t>GRAN TOTAL :</t>
  </si>
  <si>
    <t>TOTAL PRIMA NETA :</t>
  </si>
  <si>
    <t>Prima Rider Complic. Maternidad</t>
  </si>
  <si>
    <t>Costo Administrativo Anual :</t>
  </si>
  <si>
    <t>Prima Rider Trasplante Organos</t>
  </si>
  <si>
    <t>GRAN TOTAL  (1ra Cuota) :</t>
  </si>
  <si>
    <t>GRAN TOTAL  (2da Cuota) :</t>
  </si>
  <si>
    <t>Tarifas Semestrales</t>
  </si>
  <si>
    <t>Tarifas Anuales</t>
  </si>
  <si>
    <t>TARIFAS ANUALES</t>
  </si>
  <si>
    <t>DW2</t>
  </si>
  <si>
    <t>DW3</t>
  </si>
  <si>
    <t>DW4</t>
  </si>
  <si>
    <t>DW5</t>
  </si>
  <si>
    <t>DW6</t>
  </si>
  <si>
    <t xml:space="preserve">TARIFAS SEMESTRALES </t>
  </si>
  <si>
    <t>DIAMOND (LATINAMERICA ONLY)</t>
  </si>
  <si>
    <t>ADVANTAGE (WORLDWIDE)</t>
  </si>
  <si>
    <t>CW2</t>
  </si>
  <si>
    <t>CW3</t>
  </si>
  <si>
    <t>CW4</t>
  </si>
  <si>
    <t>CW5</t>
  </si>
  <si>
    <t>CW6</t>
  </si>
  <si>
    <t>COMPLETE (LATINAMERICA ONLY)</t>
  </si>
  <si>
    <t>AW2</t>
  </si>
  <si>
    <t>AW3</t>
  </si>
  <si>
    <t>AW4</t>
  </si>
  <si>
    <t>AW5</t>
  </si>
  <si>
    <t>AW6</t>
  </si>
  <si>
    <t>ADVANTAGE (LATINAMERICA ONLY)</t>
  </si>
  <si>
    <t>SECURE</t>
  </si>
  <si>
    <t>SE2</t>
  </si>
  <si>
    <t>SE3</t>
  </si>
  <si>
    <t>SE4</t>
  </si>
  <si>
    <t>SE5</t>
  </si>
  <si>
    <t>SE6</t>
  </si>
  <si>
    <t>ESSENTIAL</t>
  </si>
  <si>
    <t>ET2</t>
  </si>
  <si>
    <t>ET3</t>
  </si>
  <si>
    <t>ET4</t>
  </si>
  <si>
    <t>ET5</t>
  </si>
  <si>
    <t>ET6</t>
  </si>
  <si>
    <t>CRITICAL</t>
  </si>
  <si>
    <t>CR1</t>
  </si>
  <si>
    <t>CR2</t>
  </si>
  <si>
    <t>CR3</t>
  </si>
  <si>
    <t>CR4</t>
  </si>
  <si>
    <t>CR5</t>
  </si>
  <si>
    <t>CR6</t>
  </si>
  <si>
    <t>FACTOR SEMESTRAL :</t>
  </si>
  <si>
    <t>INDIVIDUAL</t>
  </si>
  <si>
    <t>2 PERSONAS</t>
  </si>
  <si>
    <t>FAMILIAR</t>
  </si>
  <si>
    <t>FECHA DE COTIZACION :</t>
  </si>
  <si>
    <t>COMPLICACIONES DE MATERNIDAD</t>
  </si>
  <si>
    <t>TRASPLANTE DE ORGANOS</t>
  </si>
  <si>
    <t>PLAN 1</t>
  </si>
  <si>
    <t>PLAN 2</t>
  </si>
  <si>
    <t>PLAN 3</t>
  </si>
  <si>
    <t>PLAN 4</t>
  </si>
  <si>
    <t>PLAN 5</t>
  </si>
  <si>
    <t>PLAN 6</t>
  </si>
  <si>
    <t>Deducibles</t>
  </si>
  <si>
    <t>COTIZACION DE SEGURO MEDICO INTERNACIONAL</t>
  </si>
  <si>
    <t>1. INGRESE LOS DATOS DEL PROPUESTO ASEGURADO :</t>
  </si>
  <si>
    <t>Nombre del Asegurado principal :</t>
  </si>
  <si>
    <t xml:space="preserve">Número de adultos en la póliza : </t>
  </si>
  <si>
    <t xml:space="preserve"> Edad del titular :</t>
  </si>
  <si>
    <t>Edad de cónyuge :</t>
  </si>
  <si>
    <t>Nombre de la Agencia :</t>
  </si>
  <si>
    <t>3. ESCOJA EL PRODUCTO PARA VISUALIZAR LA COTIZACION RESPECTIVA :</t>
  </si>
  <si>
    <t>Número de hijos en la póliza :</t>
  </si>
  <si>
    <t>2. INGRESE EL NOMBRE DE LA AGENCIA ASESORA :</t>
  </si>
  <si>
    <t>Prima por plan individual :</t>
  </si>
  <si>
    <t>Prima por plan para 2 personas :</t>
  </si>
  <si>
    <t>Prima por plan familiar :</t>
  </si>
  <si>
    <t>CONDICION CRITICA CUBIERTA</t>
  </si>
  <si>
    <t>Corazón</t>
  </si>
  <si>
    <t>Corazón y Pulmón (simultáneamente)</t>
  </si>
  <si>
    <t>Pulmón</t>
  </si>
  <si>
    <t>Pancreas</t>
  </si>
  <si>
    <t>Pancreas y Riñón (simultáneamente)</t>
  </si>
  <si>
    <t>Riñón</t>
  </si>
  <si>
    <t>Hígado</t>
  </si>
  <si>
    <t>Médula ósea</t>
  </si>
  <si>
    <t>por asegurado  por  año póliza</t>
  </si>
  <si>
    <t>MAXIMO POR AÑO POLIZA</t>
  </si>
  <si>
    <t>Tipo de trasplante</t>
  </si>
  <si>
    <t>por persona</t>
  </si>
  <si>
    <t>Máximo Vitalicio</t>
  </si>
  <si>
    <t>La cobertura de trasplante de órganos está limitada a la Red de Proveedores para Procedimiento de Trasplante de la Compañía y no se proporcionará cobertura en proveedores fuera de esta Red especializada.</t>
  </si>
  <si>
    <t>Enfermedades neurológicas y accidentes cerebro-vasculares</t>
  </si>
  <si>
    <t>Cirugías cardíacas y angioplastías</t>
  </si>
  <si>
    <t>Tratamiento de cáncer</t>
  </si>
  <si>
    <t>Trauma grave (Politraumatismos)</t>
  </si>
  <si>
    <t>Insuficiencia renal crónica (Diálisis)</t>
  </si>
  <si>
    <t xml:space="preserve">Quemaduras graves </t>
  </si>
  <si>
    <t>Desorden infeccioso grave (Septicemia)</t>
  </si>
  <si>
    <t>PRODUCTOS</t>
  </si>
  <si>
    <t>-  24</t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</si>
  <si>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ESSENTIAL Care</t>
    </r>
  </si>
  <si>
    <t>Bupa Exclusive Care</t>
  </si>
  <si>
    <t>Bupa Privilege Care</t>
  </si>
  <si>
    <t>EXCLUSIVE</t>
  </si>
  <si>
    <t>PRIVILEGE</t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</si>
  <si>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PRIVILEGE Care</t>
    </r>
  </si>
  <si>
    <t>Bupa Secure Care</t>
  </si>
  <si>
    <t>Bupa Essential Care</t>
  </si>
  <si>
    <t>Bupa Critical Care</t>
  </si>
  <si>
    <t>Fuera del pais de residencia</t>
  </si>
  <si>
    <t>Dentro del pais de residencia</t>
  </si>
  <si>
    <t>n/a</t>
  </si>
  <si>
    <t>Bupa Advantage Care</t>
  </si>
  <si>
    <r>
      <rPr>
        <sz val="18"/>
        <rFont val="Microsoft Sans Serif"/>
        <family val="2"/>
      </rPr>
      <t xml:space="preserve">Cotización de Seguro Médico Internacional </t>
    </r>
    <r>
      <rPr>
        <b/>
        <sz val="18"/>
        <rFont val="Microsoft Sans Serif"/>
        <family val="2"/>
      </rPr>
      <t>- Bupa EXCLUSIVE Care</t>
    </r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</si>
  <si>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ADVANTAGE Care</t>
    </r>
  </si>
  <si>
    <r>
      <rPr>
        <sz val="18"/>
        <rFont val="Microsoft Sans Serif"/>
        <family val="2"/>
      </rPr>
      <t xml:space="preserve">Cotización de Seguro Médico Internacional </t>
    </r>
    <r>
      <rPr>
        <b/>
        <sz val="18"/>
        <rFont val="Microsoft Sans Serif"/>
        <family val="2"/>
      </rPr>
      <t>- Bupa SECURE Care</t>
    </r>
  </si>
  <si>
    <r>
      <rPr>
        <sz val="18"/>
        <rFont val="Microsoft Sans Serif"/>
        <family val="2"/>
      </rPr>
      <t xml:space="preserve">Cotización de Seguro Médico Internacional </t>
    </r>
    <r>
      <rPr>
        <b/>
        <sz val="18"/>
        <rFont val="Microsoft Sans Serif"/>
        <family val="2"/>
      </rPr>
      <t>- Bupa CRITICAL Care</t>
    </r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</si>
  <si>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CARE </t>
    </r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</si>
  <si>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</si>
  <si>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NOMBRE COMPLETO</t>
  </si>
  <si>
    <t>NOMBRE DE LA AGENCIA/AGENTE</t>
  </si>
  <si>
    <t>Tarifas en US $ -  Válidas desde 01 enero 2021</t>
  </si>
  <si>
    <r>
      <rPr>
        <sz val="18"/>
        <rFont val="Microsoft Sans Serif"/>
        <family val="2"/>
      </rPr>
      <t xml:space="preserve">                       Cotización de Seguro Médico Internacional</t>
    </r>
    <r>
      <rPr>
        <b/>
        <sz val="18"/>
        <rFont val="Microsoft Sans Serif"/>
        <family val="2"/>
      </rPr>
      <t xml:space="preserve"> - Bupa ADVANTAGE Care (cobertura solo Latinoamérica)</t>
    </r>
  </si>
  <si>
    <t>2022 BUPA CARE COMPARACION DE BENEFICIOS</t>
  </si>
  <si>
    <t>Tarifas en US $ -  Válidas desde 01 enero 2022</t>
  </si>
  <si>
    <t>Tarifas en US $ -  Válidas desde 01 Ene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</si>
</sst>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[$-300A]d&quot; de &quot;mmmm&quot; de &quot;yyyy;@"/>
    <numFmt numFmtId="166" formatCode="[$-409]d\-m\-yy\ h:mm\ AM/PM;@"/>
    <numFmt numFmtId="167" formatCode="0.0"/>
  </numFmts>
  <fonts count="4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sz val="8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Microsoft Sans Serif"/>
      <family val="2"/>
    </font>
    <font>
      <sz val="11"/>
      <name val="Microsoft Sans Serif"/>
      <family val="2"/>
    </font>
    <font>
      <sz val="11"/>
      <color indexed="8"/>
      <name val="Microsoft Sans Serif"/>
      <family val="2"/>
    </font>
    <font>
      <b/>
      <sz val="11"/>
      <color indexed="8"/>
      <name val="Microsoft Sans Serif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b/>
      <sz val="20"/>
      <name val="Microsoft Sans Serif"/>
      <family val="2"/>
    </font>
    <font>
      <sz val="18"/>
      <name val="Microsoft Sans Serif"/>
      <family val="2"/>
    </font>
    <font>
      <b/>
      <sz val="16"/>
      <name val="Microsoft Sans Serif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Albertus Extra Bold"/>
      <family val="2"/>
    </font>
    <font>
      <b/>
      <sz val="12"/>
      <color theme="1"/>
      <name val="Freestyle Script"/>
      <family val="4"/>
    </font>
    <font>
      <sz val="11"/>
      <color theme="1"/>
      <name val="Cambria"/>
      <family val="1"/>
      <scheme val="major"/>
    </font>
    <font>
      <sz val="10"/>
      <name val="Arial"/>
      <family val="2"/>
    </font>
    <font>
      <sz val="12"/>
      <color rgb="FF000000"/>
      <name val="Calibri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2"/>
      <name val="Arial"/>
      <family val="2"/>
    </font>
    <font>
      <b/>
      <sz val="12"/>
      <color rgb="FFFFFFFF"/>
      <name val="Arial"/>
      <family val="2"/>
    </font>
    <font>
      <b/>
      <sz val="12"/>
      <color rgb="FF000000"/>
      <name val="Arial"/>
      <family val="2"/>
    </font>
    <font>
      <sz val="12"/>
      <color theme="1"/>
      <name val="Arial"/>
      <family val="2"/>
    </font>
    <font>
      <sz val="18"/>
      <color theme="0"/>
      <name val="Arial"/>
      <family val="2"/>
    </font>
    <font>
      <sz val="14"/>
      <color rgb="FF000000"/>
      <name val="Arial"/>
      <family val="2"/>
    </font>
    <font>
      <b/>
      <sz val="11"/>
      <color theme="0"/>
      <name val="Microsoft Sans Serif"/>
      <family val="2"/>
    </font>
    <font>
      <sz val="11"/>
      <color theme="0"/>
      <name val="Microsoft Sans Serif"/>
      <family val="2"/>
    </font>
    <font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/>
        <bgColor indexed="27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indexed="27"/>
      </patternFill>
    </fill>
  </fills>
  <borders count="85">
    <border>
      <left/>
      <right/>
      <top/>
      <bottom/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4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/>
      <top style="thin">
        <color indexed="48"/>
      </top>
      <bottom/>
      <diagonal/>
    </border>
    <border>
      <left style="thin">
        <color indexed="12"/>
      </left>
      <right/>
      <top style="thin">
        <color indexed="12"/>
      </top>
      <bottom style="thin">
        <color indexed="48"/>
      </bottom>
      <diagonal/>
    </border>
    <border>
      <left/>
      <right style="thin">
        <color indexed="48"/>
      </right>
      <top style="thin">
        <color indexed="12"/>
      </top>
      <bottom style="thin">
        <color indexed="48"/>
      </bottom>
      <diagonal/>
    </border>
    <border>
      <left/>
      <right/>
      <top style="thin">
        <color indexed="12"/>
      </top>
      <bottom style="thin">
        <color indexed="48"/>
      </bottom>
      <diagonal/>
    </border>
    <border>
      <left/>
      <right style="thin">
        <color indexed="12"/>
      </right>
      <top style="thin">
        <color indexed="12"/>
      </top>
      <bottom style="thin">
        <color indexed="48"/>
      </bottom>
      <diagonal/>
    </border>
    <border>
      <left style="thin">
        <color indexed="12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/>
      <right style="thin">
        <color indexed="12"/>
      </right>
      <top style="thin">
        <color indexed="48"/>
      </top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 style="thin">
        <color indexed="48"/>
      </right>
      <top/>
      <bottom style="thin">
        <color indexed="12"/>
      </bottom>
      <diagonal/>
    </border>
    <border>
      <left style="thin">
        <color indexed="48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/>
      <diagonal/>
    </border>
    <border>
      <left style="thin">
        <color indexed="48"/>
      </left>
      <right/>
      <top/>
      <bottom/>
      <diagonal/>
    </border>
    <border>
      <left style="thin">
        <color indexed="48"/>
      </left>
      <right/>
      <top/>
      <bottom style="thin">
        <color indexed="48"/>
      </bottom>
      <diagonal/>
    </border>
    <border>
      <left/>
      <right style="thin">
        <color indexed="48"/>
      </right>
      <top/>
      <bottom style="thin">
        <color indexed="48"/>
      </bottom>
      <diagonal/>
    </border>
    <border>
      <left/>
      <right/>
      <top/>
      <bottom style="thin">
        <color indexed="48"/>
      </bottom>
      <diagonal/>
    </border>
    <border>
      <left style="thin">
        <color indexed="17"/>
      </left>
      <right style="medium">
        <color indexed="17"/>
      </right>
      <top/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/>
      <diagonal/>
    </border>
    <border>
      <left style="thin">
        <color indexed="17"/>
      </left>
      <right style="medium">
        <color indexed="17"/>
      </right>
      <top/>
      <bottom style="medium">
        <color indexed="17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7"/>
      </left>
      <right style="thin">
        <color indexed="17"/>
      </right>
      <top style="thin">
        <color indexed="9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9"/>
      </bottom>
      <diagonal/>
    </border>
    <border>
      <left style="medium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medium">
        <color indexed="17"/>
      </left>
      <right style="thin">
        <color indexed="17"/>
      </right>
      <top style="thin">
        <color indexed="17"/>
      </top>
      <bottom style="medium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medium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 style="medium">
        <color indexed="17"/>
      </bottom>
      <diagonal/>
    </border>
    <border>
      <left style="medium">
        <color indexed="17"/>
      </left>
      <right style="thin">
        <color indexed="17"/>
      </right>
      <top style="medium">
        <color indexed="17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medium">
        <color indexed="17"/>
      </top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medium">
        <color indexed="17"/>
      </top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 style="thin">
        <color indexed="9"/>
      </bottom>
      <diagonal/>
    </border>
    <border>
      <left style="thin">
        <color indexed="17"/>
      </left>
      <right style="thin">
        <color indexed="17"/>
      </right>
      <top style="thin">
        <color indexed="9"/>
      </top>
      <bottom style="medium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9"/>
      </top>
      <bottom style="medium">
        <color indexed="17"/>
      </bottom>
      <diagonal/>
    </border>
    <border>
      <left style="medium">
        <color indexed="17"/>
      </left>
      <right style="thin">
        <color indexed="17"/>
      </right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/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9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/>
      <bottom style="thin">
        <color indexed="9"/>
      </bottom>
      <diagonal/>
    </border>
    <border>
      <left style="thin">
        <color indexed="17"/>
      </left>
      <right style="medium">
        <color indexed="17"/>
      </right>
      <top/>
      <bottom style="thin">
        <color indexed="9"/>
      </bottom>
      <diagonal/>
    </border>
    <border>
      <left style="thin">
        <color indexed="57"/>
      </left>
      <right/>
      <top style="thin">
        <color indexed="57"/>
      </top>
      <bottom style="thin">
        <color indexed="57"/>
      </bottom>
      <diagonal/>
    </border>
    <border>
      <left/>
      <right style="thin">
        <color indexed="57"/>
      </right>
      <top style="thin">
        <color indexed="57"/>
      </top>
      <bottom style="thin">
        <color indexed="57"/>
      </bottom>
      <diagonal/>
    </border>
    <border>
      <left/>
      <right/>
      <top style="thin">
        <color indexed="57"/>
      </top>
      <bottom style="thin">
        <color indexed="57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/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/>
      <right style="thin">
        <color indexed="57"/>
      </right>
      <top style="thin">
        <color indexed="57"/>
      </top>
      <bottom/>
      <diagonal/>
    </border>
    <border>
      <left style="thin">
        <color indexed="57"/>
      </left>
      <right/>
      <top/>
      <bottom style="thin">
        <color indexed="57"/>
      </bottom>
      <diagonal/>
    </border>
    <border>
      <left/>
      <right style="thin">
        <color indexed="57"/>
      </right>
      <top/>
      <bottom style="thin">
        <color indexed="57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indexed="48"/>
      </bottom>
      <diagonal/>
    </border>
    <border>
      <left/>
      <right style="thin">
        <color indexed="57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indexed="57"/>
      </left>
      <right/>
      <top style="thin">
        <color theme="3" tint="0.39994506668294322"/>
      </top>
      <bottom style="thin">
        <color indexed="48"/>
      </bottom>
      <diagonal/>
    </border>
    <border>
      <left/>
      <right/>
      <top style="thin">
        <color theme="3" tint="0.39994506668294322"/>
      </top>
      <bottom style="thin">
        <color indexed="48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/>
      <right/>
      <top style="thin">
        <color indexed="57"/>
      </top>
      <bottom/>
      <diagonal/>
    </border>
    <border>
      <left style="thin">
        <color rgb="FF3366FF"/>
      </left>
      <right/>
      <top style="thin">
        <color indexed="48"/>
      </top>
      <bottom style="thin">
        <color rgb="FF3366FF"/>
      </bottom>
      <diagonal/>
    </border>
    <border>
      <left/>
      <right/>
      <top style="thin">
        <color indexed="48"/>
      </top>
      <bottom style="thin">
        <color rgb="FF3366FF"/>
      </bottom>
      <diagonal/>
    </border>
    <border>
      <left/>
      <right style="thin">
        <color rgb="FF3366FF"/>
      </right>
      <top style="thin">
        <color indexed="48"/>
      </top>
      <bottom style="thin">
        <color rgb="FF3366FF"/>
      </bottom>
      <diagonal/>
    </border>
    <border>
      <left style="thin">
        <color rgb="FF3366FF"/>
      </left>
      <right/>
      <top/>
      <bottom style="thin">
        <color rgb="FF3366FF"/>
      </bottom>
      <diagonal/>
    </border>
    <border>
      <left/>
      <right/>
      <top/>
      <bottom style="thin">
        <color rgb="FF3366FF"/>
      </bottom>
      <diagonal/>
    </border>
    <border>
      <left/>
      <right style="thin">
        <color rgb="FF3366FF"/>
      </right>
      <top/>
      <bottom style="thin">
        <color rgb="FF3366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</borders>
  <cellStyleXfs count="634">
    <xf numFmtId="0" fontId="0" fillId="0" borderId="0"/>
    <xf numFmtId="44" fontId="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3" fontId="19" fillId="0" borderId="0" applyFont="0" applyFill="0" applyBorder="0" applyAlignment="0" applyProtection="0"/>
    <xf numFmtId="0" fontId="30" fillId="0" borderId="0">
      <alignment vertical="top"/>
    </xf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64" fontId="47" fillId="0" borderId="0" applyFont="0" applyFill="0" applyBorder="0" applyAlignment="0" applyProtection="0"/>
  </cellStyleXfs>
  <cellXfs count="337">
    <xf numFmtId="0" fontId="0" fillId="0" borderId="0" xfId="0"/>
    <xf numFmtId="0" fontId="11" fillId="0" borderId="0" xfId="0" applyFont="1"/>
    <xf numFmtId="0" fontId="11" fillId="0" borderId="0" xfId="0" applyFont="1" applyBorder="1"/>
    <xf numFmtId="0" fontId="13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1" fillId="0" borderId="0" xfId="0" applyFont="1" applyBorder="1" applyProtection="1">
      <protection locked="0"/>
    </xf>
    <xf numFmtId="0" fontId="11" fillId="0" borderId="0" xfId="0" applyFont="1" applyProtection="1">
      <protection locked="0"/>
    </xf>
    <xf numFmtId="0" fontId="11" fillId="0" borderId="0" xfId="0" applyFont="1" applyFill="1"/>
    <xf numFmtId="0" fontId="25" fillId="0" borderId="0" xfId="0" applyFont="1" applyProtection="1"/>
    <xf numFmtId="0" fontId="25" fillId="0" borderId="0" xfId="0" applyFont="1" applyBorder="1" applyAlignment="1" applyProtection="1">
      <alignment horizontal="right"/>
    </xf>
    <xf numFmtId="165" fontId="25" fillId="0" borderId="0" xfId="0" applyNumberFormat="1" applyFont="1" applyAlignment="1" applyProtection="1">
      <alignment horizontal="center"/>
    </xf>
    <xf numFmtId="0" fontId="27" fillId="0" borderId="0" xfId="0" applyFont="1" applyBorder="1" applyAlignment="1" applyProtection="1"/>
    <xf numFmtId="0" fontId="25" fillId="0" borderId="0" xfId="0" applyFont="1" applyBorder="1" applyProtection="1"/>
    <xf numFmtId="0" fontId="26" fillId="0" borderId="0" xfId="0" applyFont="1" applyProtection="1"/>
    <xf numFmtId="0" fontId="25" fillId="0" borderId="0" xfId="0" applyFont="1" applyAlignment="1" applyProtection="1"/>
    <xf numFmtId="0" fontId="25" fillId="0" borderId="0" xfId="0" applyFont="1" applyAlignment="1" applyProtection="1">
      <alignment horizontal="center"/>
    </xf>
    <xf numFmtId="0" fontId="25" fillId="0" borderId="2" xfId="0" applyFont="1" applyBorder="1" applyAlignment="1" applyProtection="1">
      <alignment horizontal="center"/>
    </xf>
    <xf numFmtId="0" fontId="26" fillId="2" borderId="3" xfId="0" applyFont="1" applyFill="1" applyBorder="1" applyAlignment="1" applyProtection="1">
      <alignment horizontal="center"/>
      <protection locked="0"/>
    </xf>
    <xf numFmtId="0" fontId="11" fillId="0" borderId="0" xfId="0" applyFont="1" applyProtection="1"/>
    <xf numFmtId="0" fontId="11" fillId="0" borderId="0" xfId="0" applyFont="1" applyFill="1" applyProtection="1"/>
    <xf numFmtId="0" fontId="11" fillId="0" borderId="0" xfId="0" applyFont="1" applyBorder="1" applyProtection="1"/>
    <xf numFmtId="0" fontId="13" fillId="0" borderId="0" xfId="0" applyFont="1" applyAlignment="1" applyProtection="1">
      <alignment horizontal="center"/>
    </xf>
    <xf numFmtId="0" fontId="11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44" fontId="23" fillId="0" borderId="4" xfId="0" applyNumberFormat="1" applyFont="1" applyBorder="1" applyAlignment="1" applyProtection="1">
      <alignment vertical="center"/>
      <protection hidden="1"/>
    </xf>
    <xf numFmtId="0" fontId="11" fillId="0" borderId="0" xfId="0" applyFont="1" applyProtection="1">
      <protection hidden="1"/>
    </xf>
    <xf numFmtId="0" fontId="11" fillId="0" borderId="0" xfId="0" applyFont="1" applyFill="1" applyProtection="1">
      <protection hidden="1"/>
    </xf>
    <xf numFmtId="0" fontId="14" fillId="0" borderId="0" xfId="0" applyFont="1" applyBorder="1" applyAlignment="1" applyProtection="1">
      <alignment horizontal="right"/>
      <protection hidden="1"/>
    </xf>
    <xf numFmtId="165" fontId="14" fillId="0" borderId="0" xfId="0" applyNumberFormat="1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16" fillId="0" borderId="0" xfId="0" applyFont="1" applyFill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15" fillId="3" borderId="0" xfId="0" applyFont="1" applyFill="1" applyBorder="1" applyAlignment="1" applyProtection="1">
      <alignment horizontal="center" vertical="center"/>
      <protection hidden="1"/>
    </xf>
    <xf numFmtId="0" fontId="11" fillId="0" borderId="0" xfId="0" applyFont="1" applyBorder="1" applyProtection="1">
      <protection hidden="1"/>
    </xf>
    <xf numFmtId="0" fontId="22" fillId="0" borderId="0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Border="1" applyAlignment="1" applyProtection="1">
      <alignment horizontal="left"/>
      <protection hidden="1"/>
    </xf>
    <xf numFmtId="0" fontId="11" fillId="0" borderId="0" xfId="0" applyFont="1" applyBorder="1" applyAlignment="1" applyProtection="1">
      <protection hidden="1"/>
    </xf>
    <xf numFmtId="0" fontId="21" fillId="0" borderId="0" xfId="0" applyFont="1" applyProtection="1">
      <protection hidden="1"/>
    </xf>
    <xf numFmtId="0" fontId="22" fillId="0" borderId="0" xfId="0" applyFont="1" applyBorder="1" applyProtection="1">
      <protection hidden="1"/>
    </xf>
    <xf numFmtId="0" fontId="22" fillId="0" borderId="0" xfId="0" applyFont="1" applyProtection="1">
      <protection hidden="1"/>
    </xf>
    <xf numFmtId="0" fontId="12" fillId="0" borderId="0" xfId="0" applyFont="1" applyAlignment="1" applyProtection="1">
      <alignment horizontal="right"/>
      <protection hidden="1"/>
    </xf>
    <xf numFmtId="0" fontId="17" fillId="3" borderId="5" xfId="0" applyFont="1" applyFill="1" applyBorder="1" applyAlignment="1" applyProtection="1">
      <alignment horizontal="left"/>
      <protection hidden="1"/>
    </xf>
    <xf numFmtId="0" fontId="15" fillId="3" borderId="6" xfId="0" applyFont="1" applyFill="1" applyBorder="1" applyAlignment="1" applyProtection="1">
      <alignment horizontal="center"/>
      <protection hidden="1"/>
    </xf>
    <xf numFmtId="0" fontId="15" fillId="3" borderId="7" xfId="0" applyFont="1" applyFill="1" applyBorder="1" applyAlignment="1" applyProtection="1">
      <alignment horizontal="center"/>
      <protection hidden="1"/>
    </xf>
    <xf numFmtId="0" fontId="15" fillId="3" borderId="8" xfId="0" applyFont="1" applyFill="1" applyBorder="1" applyAlignment="1" applyProtection="1">
      <alignment horizontal="center"/>
      <protection hidden="1"/>
    </xf>
    <xf numFmtId="44" fontId="22" fillId="0" borderId="9" xfId="1" applyFont="1" applyBorder="1" applyAlignment="1" applyProtection="1">
      <alignment vertical="center"/>
      <protection hidden="1"/>
    </xf>
    <xf numFmtId="44" fontId="22" fillId="0" borderId="10" xfId="1" applyFont="1" applyBorder="1" applyAlignment="1" applyProtection="1">
      <alignment vertical="center"/>
      <protection hidden="1"/>
    </xf>
    <xf numFmtId="44" fontId="22" fillId="0" borderId="11" xfId="1" applyFont="1" applyBorder="1" applyAlignment="1" applyProtection="1">
      <alignment vertical="center"/>
      <protection hidden="1"/>
    </xf>
    <xf numFmtId="44" fontId="22" fillId="0" borderId="12" xfId="1" applyFont="1" applyBorder="1" applyAlignment="1" applyProtection="1">
      <alignment vertical="center"/>
      <protection hidden="1"/>
    </xf>
    <xf numFmtId="44" fontId="22" fillId="0" borderId="13" xfId="1" applyFont="1" applyBorder="1" applyAlignment="1" applyProtection="1">
      <alignment vertical="center"/>
      <protection hidden="1"/>
    </xf>
    <xf numFmtId="44" fontId="22" fillId="0" borderId="15" xfId="1" applyFont="1" applyBorder="1" applyAlignment="1" applyProtection="1">
      <alignment vertical="center"/>
      <protection hidden="1"/>
    </xf>
    <xf numFmtId="44" fontId="22" fillId="0" borderId="16" xfId="1" applyFont="1" applyBorder="1" applyAlignment="1" applyProtection="1">
      <alignment vertical="center"/>
      <protection hidden="1"/>
    </xf>
    <xf numFmtId="44" fontId="22" fillId="0" borderId="0" xfId="1" applyFont="1" applyBorder="1" applyAlignment="1" applyProtection="1">
      <alignment vertical="center"/>
      <protection hidden="1"/>
    </xf>
    <xf numFmtId="0" fontId="22" fillId="0" borderId="0" xfId="0" applyFont="1" applyBorder="1" applyAlignment="1" applyProtection="1">
      <alignment vertical="center"/>
      <protection hidden="1"/>
    </xf>
    <xf numFmtId="0" fontId="17" fillId="3" borderId="17" xfId="0" applyFont="1" applyFill="1" applyBorder="1" applyAlignment="1" applyProtection="1">
      <alignment vertical="center"/>
      <protection hidden="1"/>
    </xf>
    <xf numFmtId="0" fontId="15" fillId="3" borderId="18" xfId="0" applyFont="1" applyFill="1" applyBorder="1" applyAlignment="1" applyProtection="1">
      <alignment vertical="center"/>
      <protection hidden="1"/>
    </xf>
    <xf numFmtId="0" fontId="15" fillId="3" borderId="19" xfId="0" applyFont="1" applyFill="1" applyBorder="1" applyAlignment="1" applyProtection="1">
      <alignment vertical="center"/>
      <protection hidden="1"/>
    </xf>
    <xf numFmtId="44" fontId="23" fillId="0" borderId="20" xfId="0" applyNumberFormat="1" applyFont="1" applyBorder="1" applyAlignment="1" applyProtection="1">
      <alignment vertical="center"/>
      <protection hidden="1"/>
    </xf>
    <xf numFmtId="44" fontId="23" fillId="0" borderId="10" xfId="0" applyNumberFormat="1" applyFont="1" applyBorder="1" applyAlignment="1" applyProtection="1">
      <alignment vertical="center"/>
      <protection hidden="1"/>
    </xf>
    <xf numFmtId="9" fontId="22" fillId="0" borderId="0" xfId="0" applyNumberFormat="1" applyFont="1" applyFill="1" applyBorder="1" applyAlignment="1" applyProtection="1">
      <alignment horizontal="center" vertical="center"/>
      <protection hidden="1"/>
    </xf>
    <xf numFmtId="44" fontId="23" fillId="0" borderId="21" xfId="0" applyNumberFormat="1" applyFont="1" applyFill="1" applyBorder="1" applyAlignment="1" applyProtection="1">
      <alignment vertical="center"/>
      <protection hidden="1"/>
    </xf>
    <xf numFmtId="44" fontId="23" fillId="0" borderId="2" xfId="0" applyNumberFormat="1" applyFont="1" applyFill="1" applyBorder="1" applyAlignment="1" applyProtection="1">
      <alignment vertical="center"/>
      <protection hidden="1"/>
    </xf>
    <xf numFmtId="44" fontId="23" fillId="0" borderId="0" xfId="0" applyNumberFormat="1" applyFont="1" applyFill="1" applyBorder="1" applyAlignment="1" applyProtection="1">
      <alignment vertical="center"/>
      <protection hidden="1"/>
    </xf>
    <xf numFmtId="44" fontId="23" fillId="0" borderId="21" xfId="0" applyNumberFormat="1" applyFont="1" applyBorder="1" applyAlignment="1" applyProtection="1">
      <alignment vertical="center"/>
      <protection hidden="1"/>
    </xf>
    <xf numFmtId="44" fontId="23" fillId="0" borderId="2" xfId="0" applyNumberFormat="1" applyFont="1" applyBorder="1" applyAlignment="1" applyProtection="1">
      <alignment vertical="center"/>
      <protection hidden="1"/>
    </xf>
    <xf numFmtId="44" fontId="23" fillId="0" borderId="0" xfId="0" applyNumberFormat="1" applyFont="1" applyBorder="1" applyAlignment="1" applyProtection="1">
      <alignment vertical="center"/>
      <protection hidden="1"/>
    </xf>
    <xf numFmtId="44" fontId="24" fillId="0" borderId="4" xfId="0" applyNumberFormat="1" applyFont="1" applyFill="1" applyBorder="1" applyAlignment="1" applyProtection="1">
      <alignment vertical="center"/>
      <protection hidden="1"/>
    </xf>
    <xf numFmtId="44" fontId="24" fillId="0" borderId="20" xfId="0" applyNumberFormat="1" applyFont="1" applyFill="1" applyBorder="1" applyAlignment="1" applyProtection="1">
      <alignment vertical="center"/>
      <protection hidden="1"/>
    </xf>
    <xf numFmtId="44" fontId="24" fillId="0" borderId="10" xfId="0" applyNumberFormat="1" applyFont="1" applyFill="1" applyBorder="1" applyAlignment="1" applyProtection="1">
      <alignment vertical="center"/>
      <protection hidden="1"/>
    </xf>
    <xf numFmtId="0" fontId="11" fillId="0" borderId="0" xfId="0" applyFont="1" applyFill="1" applyBorder="1" applyAlignment="1" applyProtection="1">
      <alignment vertical="center"/>
      <protection hidden="1"/>
    </xf>
    <xf numFmtId="0" fontId="22" fillId="0" borderId="0" xfId="0" applyFont="1" applyFill="1" applyBorder="1" applyAlignment="1" applyProtection="1">
      <alignment horizontal="center" vertical="center" wrapText="1" shrinkToFit="1"/>
      <protection hidden="1"/>
    </xf>
    <xf numFmtId="0" fontId="22" fillId="0" borderId="0" xfId="0" applyFont="1" applyAlignment="1" applyProtection="1">
      <alignment vertical="center"/>
      <protection hidden="1"/>
    </xf>
    <xf numFmtId="44" fontId="23" fillId="0" borderId="4" xfId="0" applyNumberFormat="1" applyFont="1" applyFill="1" applyBorder="1" applyAlignment="1" applyProtection="1">
      <alignment vertical="center"/>
      <protection hidden="1"/>
    </xf>
    <xf numFmtId="44" fontId="23" fillId="0" borderId="20" xfId="0" applyNumberFormat="1" applyFont="1" applyFill="1" applyBorder="1" applyAlignment="1" applyProtection="1">
      <alignment vertical="center"/>
      <protection hidden="1"/>
    </xf>
    <xf numFmtId="0" fontId="22" fillId="0" borderId="0" xfId="0" applyFont="1" applyFill="1" applyBorder="1" applyAlignment="1" applyProtection="1">
      <alignment vertical="center" wrapText="1"/>
      <protection hidden="1"/>
    </xf>
    <xf numFmtId="0" fontId="22" fillId="0" borderId="0" xfId="0" applyFont="1" applyBorder="1" applyAlignment="1" applyProtection="1">
      <alignment horizontal="left"/>
      <protection hidden="1"/>
    </xf>
    <xf numFmtId="0" fontId="21" fillId="0" borderId="0" xfId="0" applyFont="1" applyProtection="1">
      <protection locked="0" hidden="1"/>
    </xf>
    <xf numFmtId="0" fontId="11" fillId="0" borderId="0" xfId="0" applyFont="1" applyBorder="1" applyProtection="1">
      <protection locked="0" hidden="1"/>
    </xf>
    <xf numFmtId="6" fontId="11" fillId="0" borderId="25" xfId="0" applyNumberFormat="1" applyFont="1" applyBorder="1" applyAlignment="1" applyProtection="1">
      <alignment horizontal="center" vertical="center"/>
      <protection hidden="1"/>
    </xf>
    <xf numFmtId="6" fontId="11" fillId="5" borderId="26" xfId="0" applyNumberFormat="1" applyFont="1" applyFill="1" applyBorder="1" applyAlignment="1" applyProtection="1">
      <alignment horizontal="center" vertical="center"/>
      <protection hidden="1"/>
    </xf>
    <xf numFmtId="6" fontId="11" fillId="0" borderId="26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3" borderId="27" xfId="0" applyFont="1" applyFill="1" applyBorder="1" applyAlignment="1" applyProtection="1">
      <alignment horizontal="center" vertical="center"/>
      <protection hidden="1"/>
    </xf>
    <xf numFmtId="0" fontId="13" fillId="3" borderId="28" xfId="0" applyFont="1" applyFill="1" applyBorder="1" applyAlignment="1" applyProtection="1">
      <alignment horizontal="center" vertical="center"/>
      <protection hidden="1"/>
    </xf>
    <xf numFmtId="0" fontId="19" fillId="0" borderId="0" xfId="0" applyFont="1" applyFill="1" applyBorder="1" applyProtection="1"/>
    <xf numFmtId="0" fontId="20" fillId="0" borderId="0" xfId="0" applyFont="1" applyFill="1" applyBorder="1" applyAlignment="1" applyProtection="1">
      <alignment horizontal="center"/>
    </xf>
    <xf numFmtId="0" fontId="20" fillId="0" borderId="29" xfId="0" applyFont="1" applyFill="1" applyBorder="1" applyAlignment="1" applyProtection="1">
      <alignment horizontal="center"/>
    </xf>
    <xf numFmtId="0" fontId="19" fillId="0" borderId="30" xfId="0" applyFont="1" applyFill="1" applyBorder="1" applyProtection="1"/>
    <xf numFmtId="0" fontId="20" fillId="0" borderId="0" xfId="0" applyFont="1" applyFill="1" applyBorder="1" applyProtection="1"/>
    <xf numFmtId="0" fontId="19" fillId="0" borderId="0" xfId="0" quotePrefix="1" applyFont="1" applyFill="1" applyBorder="1" applyProtection="1"/>
    <xf numFmtId="44" fontId="19" fillId="0" borderId="0" xfId="1" applyFont="1" applyFill="1" applyBorder="1" applyAlignment="1" applyProtection="1">
      <alignment horizontal="center"/>
    </xf>
    <xf numFmtId="44" fontId="19" fillId="0" borderId="29" xfId="1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0" fontId="19" fillId="0" borderId="29" xfId="0" applyFont="1" applyFill="1" applyBorder="1" applyAlignment="1" applyProtection="1">
      <alignment horizontal="center"/>
    </xf>
    <xf numFmtId="0" fontId="19" fillId="0" borderId="31" xfId="0" applyFont="1" applyFill="1" applyBorder="1" applyProtection="1"/>
    <xf numFmtId="0" fontId="19" fillId="0" borderId="32" xfId="0" quotePrefix="1" applyFont="1" applyFill="1" applyBorder="1" applyProtection="1"/>
    <xf numFmtId="44" fontId="19" fillId="0" borderId="32" xfId="1" applyFont="1" applyFill="1" applyBorder="1" applyAlignment="1" applyProtection="1">
      <alignment horizontal="center"/>
    </xf>
    <xf numFmtId="44" fontId="19" fillId="0" borderId="33" xfId="1" applyFont="1" applyFill="1" applyBorder="1" applyAlignment="1" applyProtection="1">
      <alignment horizontal="center"/>
    </xf>
    <xf numFmtId="44" fontId="20" fillId="0" borderId="29" xfId="1" applyFont="1" applyFill="1" applyBorder="1" applyAlignment="1" applyProtection="1">
      <alignment horizontal="center"/>
    </xf>
    <xf numFmtId="0" fontId="19" fillId="0" borderId="29" xfId="0" applyFont="1" applyFill="1" applyBorder="1" applyProtection="1"/>
    <xf numFmtId="0" fontId="20" fillId="0" borderId="34" xfId="0" applyFont="1" applyFill="1" applyBorder="1" applyAlignment="1" applyProtection="1">
      <alignment horizontal="center"/>
    </xf>
    <xf numFmtId="0" fontId="20" fillId="0" borderId="35" xfId="0" applyFont="1" applyFill="1" applyBorder="1" applyAlignment="1" applyProtection="1">
      <alignment horizontal="center"/>
    </xf>
    <xf numFmtId="44" fontId="19" fillId="0" borderId="34" xfId="1" applyFont="1" applyFill="1" applyBorder="1" applyAlignment="1" applyProtection="1">
      <alignment horizontal="center"/>
    </xf>
    <xf numFmtId="44" fontId="19" fillId="0" borderId="35" xfId="1" applyFont="1" applyFill="1" applyBorder="1" applyAlignment="1" applyProtection="1">
      <alignment horizontal="center"/>
    </xf>
    <xf numFmtId="44" fontId="19" fillId="0" borderId="36" xfId="1" applyFont="1" applyFill="1" applyBorder="1" applyAlignment="1" applyProtection="1">
      <alignment horizontal="center"/>
    </xf>
    <xf numFmtId="44" fontId="19" fillId="0" borderId="37" xfId="1" applyFont="1" applyFill="1" applyBorder="1" applyAlignment="1" applyProtection="1">
      <alignment horizontal="center"/>
    </xf>
    <xf numFmtId="44" fontId="23" fillId="0" borderId="38" xfId="0" applyNumberFormat="1" applyFont="1" applyBorder="1" applyAlignment="1" applyProtection="1">
      <alignment vertical="center"/>
      <protection hidden="1"/>
    </xf>
    <xf numFmtId="44" fontId="23" fillId="0" borderId="38" xfId="0" applyNumberFormat="1" applyFont="1" applyFill="1" applyBorder="1" applyAlignment="1" applyProtection="1">
      <alignment vertical="center"/>
      <protection hidden="1"/>
    </xf>
    <xf numFmtId="44" fontId="23" fillId="5" borderId="38" xfId="0" applyNumberFormat="1" applyFont="1" applyFill="1" applyBorder="1" applyAlignment="1" applyProtection="1">
      <alignment vertical="center"/>
      <protection hidden="1"/>
    </xf>
    <xf numFmtId="0" fontId="11" fillId="0" borderId="0" xfId="0" applyFont="1" applyProtection="1">
      <protection locked="0" hidden="1"/>
    </xf>
    <xf numFmtId="44" fontId="19" fillId="0" borderId="0" xfId="0" applyNumberFormat="1" applyFont="1" applyFill="1" applyBorder="1" applyProtection="1"/>
    <xf numFmtId="0" fontId="20" fillId="7" borderId="29" xfId="0" applyFont="1" applyFill="1" applyBorder="1" applyAlignment="1" applyProtection="1">
      <alignment horizontal="center"/>
    </xf>
    <xf numFmtId="0" fontId="19" fillId="7" borderId="30" xfId="0" applyFont="1" applyFill="1" applyBorder="1" applyProtection="1"/>
    <xf numFmtId="0" fontId="20" fillId="7" borderId="0" xfId="0" applyFont="1" applyFill="1" applyBorder="1" applyProtection="1"/>
    <xf numFmtId="0" fontId="20" fillId="7" borderId="0" xfId="0" applyFont="1" applyFill="1" applyBorder="1" applyAlignment="1" applyProtection="1">
      <alignment horizontal="center"/>
    </xf>
    <xf numFmtId="44" fontId="20" fillId="7" borderId="29" xfId="1" applyFont="1" applyFill="1" applyBorder="1" applyAlignment="1" applyProtection="1">
      <alignment horizontal="center"/>
    </xf>
    <xf numFmtId="0" fontId="19" fillId="7" borderId="0" xfId="0" quotePrefix="1" applyFont="1" applyFill="1" applyBorder="1" applyProtection="1"/>
    <xf numFmtId="44" fontId="19" fillId="7" borderId="0" xfId="1" applyFont="1" applyFill="1" applyBorder="1" applyAlignment="1" applyProtection="1">
      <alignment horizontal="center"/>
    </xf>
    <xf numFmtId="44" fontId="19" fillId="7" borderId="29" xfId="1" applyFont="1" applyFill="1" applyBorder="1" applyAlignment="1" applyProtection="1">
      <alignment horizontal="center"/>
    </xf>
    <xf numFmtId="0" fontId="19" fillId="7" borderId="0" xfId="0" applyFont="1" applyFill="1" applyBorder="1" applyProtection="1"/>
    <xf numFmtId="0" fontId="19" fillId="7" borderId="0" xfId="0" applyFont="1" applyFill="1" applyBorder="1" applyAlignment="1" applyProtection="1">
      <alignment horizontal="center"/>
    </xf>
    <xf numFmtId="0" fontId="19" fillId="7" borderId="29" xfId="0" applyFont="1" applyFill="1" applyBorder="1" applyAlignment="1" applyProtection="1">
      <alignment horizontal="center"/>
    </xf>
    <xf numFmtId="0" fontId="19" fillId="7" borderId="31" xfId="0" applyFont="1" applyFill="1" applyBorder="1" applyProtection="1"/>
    <xf numFmtId="0" fontId="19" fillId="7" borderId="32" xfId="0" quotePrefix="1" applyFont="1" applyFill="1" applyBorder="1" applyProtection="1"/>
    <xf numFmtId="44" fontId="19" fillId="7" borderId="32" xfId="1" applyFont="1" applyFill="1" applyBorder="1" applyAlignment="1" applyProtection="1">
      <alignment horizontal="center"/>
    </xf>
    <xf numFmtId="44" fontId="19" fillId="7" borderId="33" xfId="1" applyFont="1" applyFill="1" applyBorder="1" applyAlignment="1" applyProtection="1">
      <alignment horizontal="center"/>
    </xf>
    <xf numFmtId="44" fontId="22" fillId="0" borderId="4" xfId="2" applyFont="1" applyBorder="1" applyAlignment="1" applyProtection="1">
      <alignment vertical="center"/>
      <protection hidden="1"/>
    </xf>
    <xf numFmtId="44" fontId="22" fillId="0" borderId="14" xfId="2" applyFont="1" applyBorder="1" applyAlignment="1" applyProtection="1">
      <alignment vertical="center"/>
      <protection hidden="1"/>
    </xf>
    <xf numFmtId="44" fontId="22" fillId="8" borderId="4" xfId="1" applyFont="1" applyFill="1" applyBorder="1" applyAlignment="1" applyProtection="1">
      <alignment horizontal="center" vertical="center"/>
      <protection hidden="1"/>
    </xf>
    <xf numFmtId="44" fontId="23" fillId="8" borderId="4" xfId="0" applyNumberFormat="1" applyFont="1" applyFill="1" applyBorder="1" applyAlignment="1" applyProtection="1">
      <alignment horizontal="center" vertical="center"/>
      <protection hidden="1"/>
    </xf>
    <xf numFmtId="44" fontId="22" fillId="8" borderId="14" xfId="1" applyFont="1" applyFill="1" applyBorder="1" applyAlignment="1" applyProtection="1">
      <alignment horizontal="center" vertical="center"/>
      <protection hidden="1"/>
    </xf>
    <xf numFmtId="44" fontId="22" fillId="0" borderId="0" xfId="1" applyFont="1" applyBorder="1" applyAlignment="1" applyProtection="1">
      <alignment horizontal="center" vertical="center"/>
      <protection hidden="1"/>
    </xf>
    <xf numFmtId="0" fontId="22" fillId="0" borderId="0" xfId="0" applyFont="1" applyBorder="1" applyAlignment="1" applyProtection="1">
      <alignment horizontal="center" vertical="center"/>
      <protection hidden="1"/>
    </xf>
    <xf numFmtId="44" fontId="23" fillId="8" borderId="21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44" fontId="23" fillId="8" borderId="0" xfId="0" applyNumberFormat="1" applyFont="1" applyFill="1" applyBorder="1" applyAlignment="1" applyProtection="1">
      <alignment horizontal="center" vertical="center"/>
      <protection hidden="1"/>
    </xf>
    <xf numFmtId="0" fontId="22" fillId="3" borderId="18" xfId="0" applyFont="1" applyFill="1" applyBorder="1" applyAlignment="1" applyProtection="1">
      <alignment vertical="center"/>
      <protection hidden="1"/>
    </xf>
    <xf numFmtId="0" fontId="22" fillId="3" borderId="7" xfId="0" applyFont="1" applyFill="1" applyBorder="1" applyAlignment="1" applyProtection="1">
      <alignment horizontal="center"/>
      <protection hidden="1"/>
    </xf>
    <xf numFmtId="0" fontId="15" fillId="3" borderId="18" xfId="0" applyFont="1" applyFill="1" applyBorder="1" applyAlignment="1" applyProtection="1">
      <alignment horizontal="center" vertical="center"/>
      <protection hidden="1"/>
    </xf>
    <xf numFmtId="0" fontId="22" fillId="3" borderId="18" xfId="0" applyFont="1" applyFill="1" applyBorder="1" applyAlignment="1" applyProtection="1">
      <alignment horizontal="center" vertical="center"/>
      <protection hidden="1"/>
    </xf>
    <xf numFmtId="0" fontId="22" fillId="3" borderId="6" xfId="0" applyFont="1" applyFill="1" applyBorder="1" applyAlignment="1" applyProtection="1">
      <alignment horizontal="center"/>
      <protection hidden="1"/>
    </xf>
    <xf numFmtId="44" fontId="23" fillId="8" borderId="38" xfId="0" applyNumberFormat="1" applyFont="1" applyFill="1" applyBorder="1" applyAlignment="1" applyProtection="1">
      <alignment horizontal="center" vertical="center"/>
      <protection hidden="1"/>
    </xf>
    <xf numFmtId="44" fontId="23" fillId="0" borderId="0" xfId="0" applyNumberFormat="1" applyFont="1" applyFill="1" applyBorder="1" applyAlignment="1" applyProtection="1">
      <alignment horizontal="left" vertical="center"/>
      <protection hidden="1"/>
    </xf>
    <xf numFmtId="44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>
      <alignment vertical="center"/>
    </xf>
    <xf numFmtId="0" fontId="22" fillId="8" borderId="72" xfId="0" applyFont="1" applyFill="1" applyBorder="1" applyAlignment="1" applyProtection="1">
      <alignment horizontal="center"/>
      <protection hidden="1"/>
    </xf>
    <xf numFmtId="0" fontId="15" fillId="3" borderId="67" xfId="0" applyFont="1" applyFill="1" applyBorder="1" applyAlignment="1" applyProtection="1">
      <alignment horizontal="center"/>
      <protection hidden="1"/>
    </xf>
    <xf numFmtId="0" fontId="22" fillId="8" borderId="73" xfId="0" applyFont="1" applyFill="1" applyBorder="1" applyAlignment="1" applyProtection="1">
      <alignment horizontal="center"/>
      <protection hidden="1"/>
    </xf>
    <xf numFmtId="44" fontId="23" fillId="0" borderId="67" xfId="0" applyNumberFormat="1" applyFont="1" applyFill="1" applyBorder="1" applyAlignment="1" applyProtection="1">
      <alignment vertical="center"/>
      <protection hidden="1"/>
    </xf>
    <xf numFmtId="44" fontId="22" fillId="0" borderId="0" xfId="1" applyFont="1" applyFill="1" applyBorder="1" applyAlignment="1" applyProtection="1">
      <alignment horizontal="center" vertical="center"/>
      <protection hidden="1"/>
    </xf>
    <xf numFmtId="0" fontId="32" fillId="0" borderId="0" xfId="357" applyFont="1"/>
    <xf numFmtId="0" fontId="32" fillId="0" borderId="0" xfId="357" applyFont="1" applyFill="1" applyBorder="1"/>
    <xf numFmtId="0" fontId="32" fillId="0" borderId="0" xfId="357" applyFont="1" applyAlignment="1">
      <alignment horizontal="left"/>
    </xf>
    <xf numFmtId="0" fontId="33" fillId="0" borderId="0" xfId="357" applyFont="1"/>
    <xf numFmtId="0" fontId="34" fillId="0" borderId="0" xfId="357" applyFont="1"/>
    <xf numFmtId="0" fontId="19" fillId="10" borderId="0" xfId="0" applyFont="1" applyFill="1" applyBorder="1" applyProtection="1"/>
    <xf numFmtId="0" fontId="19" fillId="10" borderId="0" xfId="0" applyFont="1" applyFill="1" applyBorder="1" applyAlignment="1" applyProtection="1">
      <alignment horizontal="center"/>
    </xf>
    <xf numFmtId="0" fontId="16" fillId="0" borderId="0" xfId="0" applyFont="1" applyAlignment="1" applyProtection="1">
      <protection hidden="1"/>
    </xf>
    <xf numFmtId="0" fontId="39" fillId="0" borderId="0" xfId="357" applyFont="1" applyFill="1" applyBorder="1" applyAlignment="1">
      <alignment vertical="top" wrapText="1"/>
    </xf>
    <xf numFmtId="0" fontId="42" fillId="0" borderId="0" xfId="357" applyFont="1"/>
    <xf numFmtId="0" fontId="42" fillId="0" borderId="0" xfId="357" applyFont="1" applyAlignment="1">
      <alignment horizontal="left"/>
    </xf>
    <xf numFmtId="0" fontId="0" fillId="0" borderId="0" xfId="0" applyFont="1" applyFill="1" applyBorder="1" applyProtection="1"/>
    <xf numFmtId="0" fontId="22" fillId="0" borderId="0" xfId="0" applyFont="1" applyFill="1" applyBorder="1" applyAlignment="1" applyProtection="1">
      <alignment vertical="center" shrinkToFit="1"/>
      <protection hidden="1"/>
    </xf>
    <xf numFmtId="0" fontId="40" fillId="0" borderId="0" xfId="357" applyFont="1" applyFill="1" applyBorder="1" applyAlignment="1">
      <alignment horizontal="center" vertical="top" wrapText="1"/>
    </xf>
    <xf numFmtId="0" fontId="41" fillId="0" borderId="0" xfId="357" applyFont="1" applyFill="1" applyBorder="1" applyAlignment="1">
      <alignment vertical="top" wrapText="1"/>
    </xf>
    <xf numFmtId="0" fontId="39" fillId="0" borderId="0" xfId="357" applyFont="1" applyFill="1" applyBorder="1" applyAlignment="1">
      <alignment horizontal="right" vertical="top" wrapText="1"/>
    </xf>
    <xf numFmtId="0" fontId="41" fillId="0" borderId="0" xfId="357" applyFont="1" applyFill="1" applyBorder="1" applyAlignment="1">
      <alignment vertical="top"/>
    </xf>
    <xf numFmtId="9" fontId="39" fillId="0" borderId="0" xfId="357" applyNumberFormat="1" applyFont="1" applyFill="1" applyBorder="1" applyAlignment="1">
      <alignment horizontal="right" vertical="top" wrapText="1"/>
    </xf>
    <xf numFmtId="0" fontId="39" fillId="0" borderId="0" xfId="0" applyFont="1" applyFill="1" applyBorder="1" applyAlignment="1" applyProtection="1">
      <alignment horizontal="left"/>
    </xf>
    <xf numFmtId="0" fontId="39" fillId="0" borderId="0" xfId="0" applyFont="1" applyFill="1" applyBorder="1" applyAlignment="1" applyProtection="1">
      <alignment horizontal="center"/>
    </xf>
    <xf numFmtId="0" fontId="42" fillId="0" borderId="0" xfId="357" applyFont="1" applyFill="1" applyBorder="1" applyAlignment="1">
      <alignment horizontal="center"/>
    </xf>
    <xf numFmtId="0" fontId="42" fillId="0" borderId="0" xfId="357" applyFont="1" applyFill="1" applyBorder="1" applyAlignment="1">
      <alignment horizontal="right"/>
    </xf>
    <xf numFmtId="167" fontId="0" fillId="0" borderId="82" xfId="0" applyNumberFormat="1" applyBorder="1"/>
    <xf numFmtId="167" fontId="19" fillId="0" borderId="0" xfId="0" applyNumberFormat="1" applyFont="1" applyFill="1" applyBorder="1" applyProtection="1"/>
    <xf numFmtId="167" fontId="0" fillId="0" borderId="0" xfId="0" applyNumberFormat="1"/>
    <xf numFmtId="44" fontId="45" fillId="12" borderId="17" xfId="0" applyNumberFormat="1" applyFont="1" applyFill="1" applyBorder="1" applyAlignment="1" applyProtection="1">
      <alignment vertical="center"/>
      <protection hidden="1"/>
    </xf>
    <xf numFmtId="44" fontId="45" fillId="12" borderId="19" xfId="0" applyNumberFormat="1" applyFont="1" applyFill="1" applyBorder="1" applyAlignment="1" applyProtection="1">
      <alignment vertical="center"/>
      <protection hidden="1"/>
    </xf>
    <xf numFmtId="44" fontId="46" fillId="12" borderId="19" xfId="0" applyNumberFormat="1" applyFont="1" applyFill="1" applyBorder="1" applyAlignment="1" applyProtection="1">
      <alignment horizontal="center" vertical="center"/>
      <protection hidden="1"/>
    </xf>
    <xf numFmtId="44" fontId="45" fillId="12" borderId="18" xfId="0" applyNumberFormat="1" applyFont="1" applyFill="1" applyBorder="1" applyAlignment="1" applyProtection="1">
      <alignment vertical="center"/>
      <protection hidden="1"/>
    </xf>
    <xf numFmtId="44" fontId="45" fillId="13" borderId="4" xfId="0" applyNumberFormat="1" applyFont="1" applyFill="1" applyBorder="1" applyAlignment="1" applyProtection="1">
      <alignment vertical="center"/>
      <protection hidden="1"/>
    </xf>
    <xf numFmtId="44" fontId="45" fillId="13" borderId="20" xfId="0" applyNumberFormat="1" applyFont="1" applyFill="1" applyBorder="1" applyAlignment="1" applyProtection="1">
      <alignment vertical="center"/>
      <protection hidden="1"/>
    </xf>
    <xf numFmtId="44" fontId="46" fillId="13" borderId="20" xfId="0" applyNumberFormat="1" applyFont="1" applyFill="1" applyBorder="1" applyAlignment="1" applyProtection="1">
      <alignment horizontal="center" vertical="center"/>
      <protection hidden="1"/>
    </xf>
    <xf numFmtId="44" fontId="45" fillId="13" borderId="10" xfId="0" applyNumberFormat="1" applyFont="1" applyFill="1" applyBorder="1" applyAlignment="1" applyProtection="1">
      <alignment vertical="center"/>
      <protection hidden="1"/>
    </xf>
    <xf numFmtId="44" fontId="45" fillId="12" borderId="22" xfId="0" applyNumberFormat="1" applyFont="1" applyFill="1" applyBorder="1" applyAlignment="1" applyProtection="1">
      <alignment vertical="center"/>
      <protection hidden="1"/>
    </xf>
    <xf numFmtId="44" fontId="45" fillId="12" borderId="23" xfId="0" applyNumberFormat="1" applyFont="1" applyFill="1" applyBorder="1" applyAlignment="1" applyProtection="1">
      <alignment vertical="center"/>
      <protection hidden="1"/>
    </xf>
    <xf numFmtId="44" fontId="46" fillId="12" borderId="23" xfId="0" applyNumberFormat="1" applyFont="1" applyFill="1" applyBorder="1" applyAlignment="1" applyProtection="1">
      <alignment horizontal="center" vertical="center"/>
      <protection hidden="1"/>
    </xf>
    <xf numFmtId="44" fontId="45" fillId="12" borderId="24" xfId="0" applyNumberFormat="1" applyFont="1" applyFill="1" applyBorder="1" applyAlignment="1" applyProtection="1">
      <alignment vertical="center"/>
      <protection hidden="1"/>
    </xf>
    <xf numFmtId="44" fontId="46" fillId="13" borderId="62" xfId="0" applyNumberFormat="1" applyFont="1" applyFill="1" applyBorder="1" applyAlignment="1" applyProtection="1">
      <alignment horizontal="center" vertical="center"/>
      <protection hidden="1"/>
    </xf>
    <xf numFmtId="44" fontId="46" fillId="13" borderId="63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vertical="center"/>
      <protection hidden="1"/>
    </xf>
    <xf numFmtId="44" fontId="45" fillId="14" borderId="17" xfId="0" applyNumberFormat="1" applyFont="1" applyFill="1" applyBorder="1" applyAlignment="1" applyProtection="1">
      <alignment vertical="center"/>
      <protection hidden="1"/>
    </xf>
    <xf numFmtId="44" fontId="45" fillId="14" borderId="19" xfId="0" applyNumberFormat="1" applyFont="1" applyFill="1" applyBorder="1" applyAlignment="1" applyProtection="1">
      <alignment vertical="center"/>
      <protection hidden="1"/>
    </xf>
    <xf numFmtId="44" fontId="46" fillId="14" borderId="19" xfId="0" applyNumberFormat="1" applyFont="1" applyFill="1" applyBorder="1" applyAlignment="1" applyProtection="1">
      <alignment horizontal="center" vertical="center"/>
      <protection hidden="1"/>
    </xf>
    <xf numFmtId="44" fontId="45" fillId="14" borderId="18" xfId="0" applyNumberFormat="1" applyFont="1" applyFill="1" applyBorder="1" applyAlignment="1" applyProtection="1">
      <alignment vertical="center"/>
      <protection hidden="1"/>
    </xf>
    <xf numFmtId="44" fontId="45" fillId="15" borderId="4" xfId="0" applyNumberFormat="1" applyFont="1" applyFill="1" applyBorder="1" applyAlignment="1" applyProtection="1">
      <alignment vertical="center"/>
      <protection hidden="1"/>
    </xf>
    <xf numFmtId="44" fontId="45" fillId="15" borderId="20" xfId="0" applyNumberFormat="1" applyFont="1" applyFill="1" applyBorder="1" applyAlignment="1" applyProtection="1">
      <alignment vertical="center"/>
      <protection hidden="1"/>
    </xf>
    <xf numFmtId="44" fontId="46" fillId="15" borderId="20" xfId="0" applyNumberFormat="1" applyFont="1" applyFill="1" applyBorder="1" applyAlignment="1" applyProtection="1">
      <alignment horizontal="center" vertical="center"/>
      <protection hidden="1"/>
    </xf>
    <xf numFmtId="44" fontId="45" fillId="15" borderId="10" xfId="0" applyNumberFormat="1" applyFont="1" applyFill="1" applyBorder="1" applyAlignment="1" applyProtection="1">
      <alignment vertical="center"/>
      <protection hidden="1"/>
    </xf>
    <xf numFmtId="44" fontId="45" fillId="14" borderId="22" xfId="0" applyNumberFormat="1" applyFont="1" applyFill="1" applyBorder="1" applyAlignment="1" applyProtection="1">
      <alignment vertical="center"/>
      <protection hidden="1"/>
    </xf>
    <xf numFmtId="44" fontId="45" fillId="14" borderId="23" xfId="0" applyNumberFormat="1" applyFont="1" applyFill="1" applyBorder="1" applyAlignment="1" applyProtection="1">
      <alignment vertical="center"/>
      <protection hidden="1"/>
    </xf>
    <xf numFmtId="44" fontId="46" fillId="14" borderId="23" xfId="0" applyNumberFormat="1" applyFont="1" applyFill="1" applyBorder="1" applyAlignment="1" applyProtection="1">
      <alignment horizontal="center" vertical="center"/>
      <protection hidden="1"/>
    </xf>
    <xf numFmtId="44" fontId="45" fillId="14" borderId="24" xfId="0" applyNumberFormat="1" applyFont="1" applyFill="1" applyBorder="1" applyAlignment="1" applyProtection="1">
      <alignment vertical="center"/>
      <protection hidden="1"/>
    </xf>
    <xf numFmtId="164" fontId="0" fillId="0" borderId="0" xfId="0" applyNumberFormat="1"/>
    <xf numFmtId="43" fontId="31" fillId="11" borderId="83" xfId="633" applyNumberFormat="1" applyFont="1" applyFill="1" applyBorder="1" applyAlignment="1">
      <alignment vertical="center"/>
    </xf>
    <xf numFmtId="43" fontId="31" fillId="11" borderId="84" xfId="633" applyNumberFormat="1" applyFont="1" applyFill="1" applyBorder="1" applyAlignment="1">
      <alignment vertical="center"/>
    </xf>
    <xf numFmtId="0" fontId="27" fillId="0" borderId="0" xfId="0" applyFont="1" applyBorder="1" applyAlignment="1" applyProtection="1">
      <alignment horizontal="center"/>
    </xf>
    <xf numFmtId="0" fontId="25" fillId="0" borderId="21" xfId="0" applyFont="1" applyBorder="1" applyAlignment="1" applyProtection="1">
      <alignment horizontal="center"/>
    </xf>
    <xf numFmtId="0" fontId="25" fillId="0" borderId="2" xfId="0" applyFont="1" applyBorder="1" applyAlignment="1" applyProtection="1">
      <alignment horizontal="center"/>
    </xf>
    <xf numFmtId="0" fontId="26" fillId="2" borderId="17" xfId="0" applyFont="1" applyFill="1" applyBorder="1" applyAlignment="1" applyProtection="1">
      <alignment horizontal="center"/>
      <protection locked="0"/>
    </xf>
    <xf numFmtId="0" fontId="26" fillId="2" borderId="18" xfId="0" applyFont="1" applyFill="1" applyBorder="1" applyAlignment="1" applyProtection="1">
      <alignment horizontal="center"/>
      <protection locked="0"/>
    </xf>
    <xf numFmtId="0" fontId="26" fillId="2" borderId="19" xfId="0" applyFont="1" applyFill="1" applyBorder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/>
    </xf>
    <xf numFmtId="0" fontId="36" fillId="0" borderId="0" xfId="0" applyFont="1" applyAlignment="1">
      <alignment horizontal="center" vertical="center" wrapText="1"/>
    </xf>
    <xf numFmtId="0" fontId="22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9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left" vertical="center" wrapText="1"/>
      <protection hidden="1"/>
    </xf>
    <xf numFmtId="0" fontId="22" fillId="0" borderId="0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/>
      <protection hidden="1"/>
    </xf>
    <xf numFmtId="0" fontId="17" fillId="3" borderId="0" xfId="0" applyFont="1" applyFill="1" applyBorder="1" applyAlignment="1" applyProtection="1">
      <alignment horizontal="center" vertical="center"/>
      <protection hidden="1"/>
    </xf>
    <xf numFmtId="166" fontId="11" fillId="0" borderId="0" xfId="0" applyNumberFormat="1" applyFont="1" applyBorder="1" applyAlignment="1" applyProtection="1">
      <alignment horizontal="center"/>
      <protection hidden="1"/>
    </xf>
    <xf numFmtId="166" fontId="11" fillId="0" borderId="0" xfId="0" applyNumberFormat="1" applyFont="1" applyAlignment="1" applyProtection="1">
      <alignment horizontal="center"/>
      <protection hidden="1"/>
    </xf>
    <xf numFmtId="0" fontId="11" fillId="0" borderId="0" xfId="0" applyFont="1" applyBorder="1" applyAlignment="1" applyProtection="1">
      <alignment horizontal="center"/>
      <protection hidden="1"/>
    </xf>
    <xf numFmtId="0" fontId="29" fillId="0" borderId="0" xfId="0" applyFont="1" applyFill="1" applyBorder="1" applyAlignment="1" applyProtection="1">
      <alignment horizontal="center"/>
      <protection hidden="1"/>
    </xf>
    <xf numFmtId="0" fontId="17" fillId="0" borderId="17" xfId="0" applyFont="1" applyBorder="1" applyAlignment="1" applyProtection="1">
      <alignment horizontal="center"/>
      <protection hidden="1"/>
    </xf>
    <xf numFmtId="0" fontId="17" fillId="0" borderId="18" xfId="0" applyFont="1" applyBorder="1" applyAlignment="1" applyProtection="1">
      <alignment horizontal="center"/>
      <protection hidden="1"/>
    </xf>
    <xf numFmtId="0" fontId="17" fillId="0" borderId="19" xfId="0" applyFont="1" applyBorder="1" applyAlignment="1" applyProtection="1">
      <alignment horizontal="center"/>
      <protection hidden="1"/>
    </xf>
    <xf numFmtId="6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 vertical="center" wrapText="1" shrinkToFit="1"/>
      <protection hidden="1"/>
    </xf>
    <xf numFmtId="0" fontId="11" fillId="0" borderId="0" xfId="0" applyFont="1" applyFill="1" applyBorder="1" applyAlignment="1">
      <alignment vertical="center"/>
    </xf>
    <xf numFmtId="9" fontId="11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center"/>
    </xf>
    <xf numFmtId="0" fontId="17" fillId="0" borderId="76" xfId="0" applyFont="1" applyBorder="1" applyAlignment="1" applyProtection="1">
      <alignment horizontal="center"/>
      <protection hidden="1"/>
    </xf>
    <xf numFmtId="0" fontId="17" fillId="0" borderId="77" xfId="0" applyFont="1" applyBorder="1" applyAlignment="1" applyProtection="1">
      <alignment horizontal="center"/>
      <protection hidden="1"/>
    </xf>
    <xf numFmtId="0" fontId="17" fillId="0" borderId="78" xfId="0" applyFont="1" applyBorder="1" applyAlignment="1" applyProtection="1">
      <alignment horizontal="center"/>
      <protection hidden="1"/>
    </xf>
    <xf numFmtId="9" fontId="22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9" fontId="22" fillId="0" borderId="0" xfId="0" applyNumberFormat="1" applyFont="1" applyFill="1" applyBorder="1" applyAlignment="1" applyProtection="1">
      <alignment horizontal="center" vertical="center" wrapText="1"/>
      <protection hidden="1"/>
    </xf>
    <xf numFmtId="6" fontId="22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0" xfId="0" applyFont="1" applyFill="1" applyBorder="1" applyAlignment="1" applyProtection="1">
      <alignment horizontal="left" vertical="center" wrapText="1" shrinkToFit="1"/>
      <protection hidden="1"/>
    </xf>
    <xf numFmtId="0" fontId="22" fillId="0" borderId="0" xfId="0" applyFont="1" applyFill="1" applyBorder="1" applyAlignment="1" applyProtection="1">
      <alignment horizontal="center" vertical="center" shrinkToFit="1"/>
      <protection hidden="1"/>
    </xf>
    <xf numFmtId="6" fontId="2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Border="1" applyAlignment="1">
      <alignment horizontal="left"/>
    </xf>
    <xf numFmtId="9" fontId="11" fillId="0" borderId="0" xfId="0" applyNumberFormat="1" applyFont="1" applyFill="1" applyBorder="1"/>
    <xf numFmtId="0" fontId="11" fillId="0" borderId="0" xfId="0" applyFont="1" applyFill="1" applyBorder="1"/>
    <xf numFmtId="6" fontId="11" fillId="5" borderId="39" xfId="0" applyNumberFormat="1" applyFont="1" applyFill="1" applyBorder="1" applyAlignment="1" applyProtection="1">
      <alignment horizontal="center" vertical="center"/>
      <protection hidden="1"/>
    </xf>
    <xf numFmtId="6" fontId="11" fillId="5" borderId="53" xfId="0" applyNumberFormat="1" applyFont="1" applyFill="1" applyBorder="1" applyAlignment="1" applyProtection="1">
      <alignment horizontal="center" vertical="center"/>
      <protection hidden="1"/>
    </xf>
    <xf numFmtId="6" fontId="11" fillId="0" borderId="40" xfId="0" applyNumberFormat="1" applyFont="1" applyBorder="1" applyAlignment="1" applyProtection="1">
      <alignment horizontal="center" vertical="center"/>
      <protection hidden="1"/>
    </xf>
    <xf numFmtId="6" fontId="11" fillId="0" borderId="48" xfId="0" applyNumberFormat="1" applyFont="1" applyBorder="1" applyAlignment="1" applyProtection="1">
      <alignment horizontal="center" vertical="center"/>
      <protection hidden="1"/>
    </xf>
    <xf numFmtId="6" fontId="11" fillId="0" borderId="39" xfId="0" applyNumberFormat="1" applyFont="1" applyBorder="1" applyAlignment="1" applyProtection="1">
      <alignment horizontal="center" vertical="center"/>
      <protection hidden="1"/>
    </xf>
    <xf numFmtId="6" fontId="11" fillId="0" borderId="53" xfId="0" applyNumberFormat="1" applyFont="1" applyBorder="1" applyAlignment="1" applyProtection="1">
      <alignment horizontal="center" vertical="center"/>
      <protection hidden="1"/>
    </xf>
    <xf numFmtId="6" fontId="11" fillId="5" borderId="40" xfId="0" applyNumberFormat="1" applyFont="1" applyFill="1" applyBorder="1" applyAlignment="1" applyProtection="1">
      <alignment horizontal="center" vertical="center"/>
      <protection hidden="1"/>
    </xf>
    <xf numFmtId="6" fontId="11" fillId="5" borderId="48" xfId="0" applyNumberFormat="1" applyFont="1" applyFill="1" applyBorder="1" applyAlignment="1" applyProtection="1">
      <alignment horizontal="center" vertical="center"/>
      <protection hidden="1"/>
    </xf>
    <xf numFmtId="0" fontId="13" fillId="3" borderId="41" xfId="0" applyFont="1" applyFill="1" applyBorder="1" applyAlignment="1" applyProtection="1">
      <alignment horizontal="center" vertical="center"/>
      <protection hidden="1"/>
    </xf>
    <xf numFmtId="0" fontId="13" fillId="3" borderId="1" xfId="0" applyFont="1" applyFill="1" applyBorder="1" applyAlignment="1" applyProtection="1">
      <alignment horizontal="center" vertical="center"/>
      <protection hidden="1"/>
    </xf>
    <xf numFmtId="0" fontId="13" fillId="3" borderId="42" xfId="0" applyFont="1" applyFill="1" applyBorder="1" applyAlignment="1" applyProtection="1">
      <alignment horizontal="center" vertical="center"/>
      <protection hidden="1"/>
    </xf>
    <xf numFmtId="0" fontId="13" fillId="3" borderId="43" xfId="0" applyFont="1" applyFill="1" applyBorder="1" applyAlignment="1" applyProtection="1">
      <alignment horizontal="center" vertical="center"/>
      <protection hidden="1"/>
    </xf>
    <xf numFmtId="0" fontId="11" fillId="0" borderId="4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11" fillId="0" borderId="26" xfId="0" applyFont="1" applyBorder="1" applyAlignment="1" applyProtection="1">
      <alignment horizontal="center" vertical="center" wrapText="1"/>
      <protection hidden="1"/>
    </xf>
    <xf numFmtId="0" fontId="11" fillId="0" borderId="42" xfId="0" applyFont="1" applyBorder="1" applyAlignment="1" applyProtection="1">
      <alignment horizontal="center" vertical="center" wrapText="1"/>
      <protection hidden="1"/>
    </xf>
    <xf numFmtId="0" fontId="11" fillId="0" borderId="43" xfId="0" applyFont="1" applyBorder="1" applyAlignment="1" applyProtection="1">
      <alignment horizontal="center" vertical="center" wrapText="1"/>
      <protection hidden="1"/>
    </xf>
    <xf numFmtId="0" fontId="11" fillId="0" borderId="44" xfId="0" applyFont="1" applyBorder="1" applyAlignment="1" applyProtection="1">
      <alignment horizontal="center" vertical="center" wrapText="1"/>
      <protection hidden="1"/>
    </xf>
    <xf numFmtId="0" fontId="15" fillId="3" borderId="45" xfId="0" applyFont="1" applyFill="1" applyBorder="1" applyAlignment="1" applyProtection="1">
      <alignment horizontal="center" vertical="center"/>
      <protection hidden="1"/>
    </xf>
    <xf numFmtId="0" fontId="15" fillId="3" borderId="46" xfId="0" applyFont="1" applyFill="1" applyBorder="1" applyAlignment="1" applyProtection="1">
      <alignment horizontal="center" vertical="center"/>
      <protection hidden="1"/>
    </xf>
    <xf numFmtId="0" fontId="15" fillId="3" borderId="42" xfId="0" applyFont="1" applyFill="1" applyBorder="1" applyAlignment="1" applyProtection="1">
      <alignment horizontal="center" vertical="center"/>
      <protection hidden="1"/>
    </xf>
    <xf numFmtId="0" fontId="15" fillId="3" borderId="43" xfId="0" applyFont="1" applyFill="1" applyBorder="1" applyAlignment="1" applyProtection="1">
      <alignment horizontal="center" vertical="center"/>
      <protection hidden="1"/>
    </xf>
    <xf numFmtId="0" fontId="15" fillId="3" borderId="47" xfId="0" applyFont="1" applyFill="1" applyBorder="1" applyAlignment="1" applyProtection="1">
      <alignment horizontal="center" vertical="center"/>
      <protection hidden="1"/>
    </xf>
    <xf numFmtId="0" fontId="15" fillId="3" borderId="44" xfId="0" applyFont="1" applyFill="1" applyBorder="1" applyAlignment="1" applyProtection="1">
      <alignment horizontal="center" vertical="center"/>
      <protection hidden="1"/>
    </xf>
    <xf numFmtId="6" fontId="11" fillId="0" borderId="54" xfId="0" applyNumberFormat="1" applyFont="1" applyBorder="1" applyAlignment="1" applyProtection="1">
      <alignment horizontal="center" vertical="center"/>
      <protection hidden="1"/>
    </xf>
    <xf numFmtId="6" fontId="11" fillId="0" borderId="55" xfId="0" applyNumberFormat="1" applyFont="1" applyBorder="1" applyAlignment="1" applyProtection="1">
      <alignment horizontal="center" vertical="center"/>
      <protection hidden="1"/>
    </xf>
    <xf numFmtId="0" fontId="11" fillId="0" borderId="51" xfId="0" applyFont="1" applyBorder="1" applyAlignment="1" applyProtection="1">
      <alignment horizontal="center" vertical="center"/>
      <protection hidden="1"/>
    </xf>
    <xf numFmtId="0" fontId="11" fillId="0" borderId="52" xfId="0" applyFont="1" applyBorder="1" applyAlignment="1" applyProtection="1">
      <alignment horizontal="center" vertical="center"/>
      <protection hidden="1"/>
    </xf>
    <xf numFmtId="0" fontId="11" fillId="0" borderId="41" xfId="0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11" fillId="5" borderId="41" xfId="0" applyFont="1" applyFill="1" applyBorder="1" applyAlignment="1" applyProtection="1">
      <alignment horizontal="center" vertical="center"/>
      <protection hidden="1"/>
    </xf>
    <xf numFmtId="0" fontId="11" fillId="5" borderId="1" xfId="0" applyFont="1" applyFill="1" applyBorder="1" applyAlignment="1" applyProtection="1">
      <alignment horizontal="center" vertical="center"/>
      <protection hidden="1"/>
    </xf>
    <xf numFmtId="0" fontId="22" fillId="5" borderId="41" xfId="0" applyFont="1" applyFill="1" applyBorder="1" applyAlignment="1" applyProtection="1">
      <alignment horizontal="center" vertical="center"/>
      <protection hidden="1"/>
    </xf>
    <xf numFmtId="0" fontId="22" fillId="5" borderId="1" xfId="0" applyFont="1" applyFill="1" applyBorder="1" applyAlignment="1" applyProtection="1">
      <alignment horizontal="center" vertical="center"/>
      <protection hidden="1"/>
    </xf>
    <xf numFmtId="0" fontId="11" fillId="0" borderId="42" xfId="0" applyFont="1" applyBorder="1" applyAlignment="1" applyProtection="1">
      <alignment horizontal="center" vertical="center"/>
      <protection hidden="1"/>
    </xf>
    <xf numFmtId="0" fontId="11" fillId="0" borderId="43" xfId="0" applyFont="1" applyBorder="1" applyAlignment="1" applyProtection="1">
      <alignment horizontal="center" vertical="center"/>
      <protection hidden="1"/>
    </xf>
    <xf numFmtId="0" fontId="15" fillId="3" borderId="41" xfId="0" applyFont="1" applyFill="1" applyBorder="1" applyAlignment="1" applyProtection="1">
      <alignment horizontal="center" vertical="center"/>
      <protection hidden="1"/>
    </xf>
    <xf numFmtId="0" fontId="15" fillId="3" borderId="1" xfId="0" applyFont="1" applyFill="1" applyBorder="1" applyAlignment="1" applyProtection="1">
      <alignment horizontal="center" vertical="center"/>
      <protection hidden="1"/>
    </xf>
    <xf numFmtId="0" fontId="15" fillId="3" borderId="26" xfId="0" applyFont="1" applyFill="1" applyBorder="1" applyAlignment="1" applyProtection="1">
      <alignment horizontal="center" vertical="center"/>
      <protection hidden="1"/>
    </xf>
    <xf numFmtId="6" fontId="11" fillId="0" borderId="49" xfId="0" applyNumberFormat="1" applyFont="1" applyBorder="1" applyAlignment="1" applyProtection="1">
      <alignment horizontal="center" vertical="center"/>
      <protection hidden="1"/>
    </xf>
    <xf numFmtId="6" fontId="11" fillId="0" borderId="50" xfId="0" applyNumberFormat="1" applyFont="1" applyBorder="1" applyAlignment="1" applyProtection="1">
      <alignment horizontal="center" vertical="center"/>
      <protection hidden="1"/>
    </xf>
    <xf numFmtId="0" fontId="22" fillId="0" borderId="51" xfId="0" applyFont="1" applyBorder="1" applyAlignment="1" applyProtection="1">
      <alignment horizontal="center" vertical="center"/>
      <protection hidden="1"/>
    </xf>
    <xf numFmtId="0" fontId="22" fillId="0" borderId="52" xfId="0" applyFont="1" applyBorder="1" applyAlignment="1" applyProtection="1">
      <alignment horizontal="center" vertical="center"/>
      <protection hidden="1"/>
    </xf>
    <xf numFmtId="0" fontId="22" fillId="0" borderId="41" xfId="0" applyFont="1" applyBorder="1" applyAlignment="1" applyProtection="1">
      <alignment horizontal="center" vertical="center"/>
      <protection hidden="1"/>
    </xf>
    <xf numFmtId="0" fontId="22" fillId="0" borderId="1" xfId="0" applyFont="1" applyBorder="1" applyAlignment="1" applyProtection="1">
      <alignment horizontal="center" vertical="center"/>
      <protection hidden="1"/>
    </xf>
    <xf numFmtId="0" fontId="17" fillId="0" borderId="79" xfId="0" applyFont="1" applyBorder="1" applyAlignment="1" applyProtection="1">
      <alignment horizontal="center"/>
      <protection hidden="1"/>
    </xf>
    <xf numFmtId="0" fontId="17" fillId="0" borderId="80" xfId="0" applyFont="1" applyBorder="1" applyAlignment="1" applyProtection="1">
      <alignment horizontal="center"/>
      <protection hidden="1"/>
    </xf>
    <xf numFmtId="0" fontId="17" fillId="0" borderId="81" xfId="0" applyFont="1" applyBorder="1" applyAlignment="1" applyProtection="1">
      <alignment horizontal="center"/>
      <protection hidden="1"/>
    </xf>
    <xf numFmtId="44" fontId="23" fillId="0" borderId="56" xfId="0" applyNumberFormat="1" applyFont="1" applyBorder="1" applyAlignment="1" applyProtection="1">
      <alignment horizontal="left" vertical="center"/>
      <protection hidden="1"/>
    </xf>
    <xf numFmtId="44" fontId="23" fillId="0" borderId="57" xfId="0" applyNumberFormat="1" applyFont="1" applyBorder="1" applyAlignment="1" applyProtection="1">
      <alignment horizontal="left" vertical="center"/>
      <protection hidden="1"/>
    </xf>
    <xf numFmtId="0" fontId="17" fillId="3" borderId="68" xfId="0" applyFont="1" applyFill="1" applyBorder="1" applyAlignment="1" applyProtection="1">
      <alignment horizontal="center"/>
      <protection hidden="1"/>
    </xf>
    <xf numFmtId="0" fontId="17" fillId="3" borderId="74" xfId="0" applyFont="1" applyFill="1" applyBorder="1" applyAlignment="1" applyProtection="1">
      <alignment horizontal="center"/>
      <protection hidden="1"/>
    </xf>
    <xf numFmtId="44" fontId="23" fillId="0" borderId="65" xfId="0" applyNumberFormat="1" applyFont="1" applyBorder="1" applyAlignment="1" applyProtection="1">
      <alignment horizontal="left" vertical="center"/>
      <protection hidden="1"/>
    </xf>
    <xf numFmtId="44" fontId="23" fillId="0" borderId="66" xfId="0" applyNumberFormat="1" applyFont="1" applyBorder="1" applyAlignment="1" applyProtection="1">
      <alignment horizontal="left" vertical="center"/>
      <protection hidden="1"/>
    </xf>
    <xf numFmtId="44" fontId="23" fillId="5" borderId="56" xfId="0" applyNumberFormat="1" applyFont="1" applyFill="1" applyBorder="1" applyAlignment="1" applyProtection="1">
      <alignment horizontal="left" vertical="center"/>
      <protection hidden="1"/>
    </xf>
    <xf numFmtId="44" fontId="23" fillId="5" borderId="57" xfId="0" applyNumberFormat="1" applyFont="1" applyFill="1" applyBorder="1" applyAlignment="1" applyProtection="1">
      <alignment horizontal="left" vertical="center"/>
      <protection hidden="1"/>
    </xf>
    <xf numFmtId="44" fontId="23" fillId="5" borderId="58" xfId="0" applyNumberFormat="1" applyFont="1" applyFill="1" applyBorder="1" applyAlignment="1" applyProtection="1">
      <alignment horizontal="left" vertical="center"/>
      <protection hidden="1"/>
    </xf>
    <xf numFmtId="0" fontId="17" fillId="3" borderId="70" xfId="0" applyFont="1" applyFill="1" applyBorder="1" applyAlignment="1" applyProtection="1">
      <alignment horizontal="center"/>
      <protection hidden="1"/>
    </xf>
    <xf numFmtId="0" fontId="17" fillId="3" borderId="71" xfId="0" applyFont="1" applyFill="1" applyBorder="1" applyAlignment="1" applyProtection="1">
      <alignment horizontal="center"/>
      <protection hidden="1"/>
    </xf>
    <xf numFmtId="0" fontId="17" fillId="4" borderId="58" xfId="0" applyFont="1" applyFill="1" applyBorder="1" applyAlignment="1" applyProtection="1">
      <alignment horizontal="center" vertical="center"/>
      <protection hidden="1"/>
    </xf>
    <xf numFmtId="0" fontId="17" fillId="4" borderId="57" xfId="0" applyFont="1" applyFill="1" applyBorder="1" applyAlignment="1" applyProtection="1">
      <alignment horizontal="center" vertical="center"/>
      <protection hidden="1"/>
    </xf>
    <xf numFmtId="0" fontId="17" fillId="3" borderId="69" xfId="0" applyFont="1" applyFill="1" applyBorder="1" applyAlignment="1" applyProtection="1">
      <alignment horizontal="center"/>
      <protection hidden="1"/>
    </xf>
    <xf numFmtId="0" fontId="17" fillId="4" borderId="75" xfId="0" applyFont="1" applyFill="1" applyBorder="1" applyAlignment="1" applyProtection="1">
      <alignment horizontal="center" vertical="center"/>
      <protection hidden="1"/>
    </xf>
    <xf numFmtId="0" fontId="17" fillId="4" borderId="64" xfId="0" applyFont="1" applyFill="1" applyBorder="1" applyAlignment="1" applyProtection="1">
      <alignment horizontal="center" vertical="center"/>
      <protection hidden="1"/>
    </xf>
    <xf numFmtId="0" fontId="41" fillId="0" borderId="0" xfId="357" applyFont="1" applyFill="1" applyBorder="1" applyAlignment="1">
      <alignment horizontal="left" vertical="top" wrapText="1"/>
    </xf>
    <xf numFmtId="0" fontId="43" fillId="9" borderId="0" xfId="357" applyFont="1" applyFill="1" applyAlignment="1">
      <alignment horizontal="center" wrapText="1"/>
    </xf>
    <xf numFmtId="0" fontId="40" fillId="0" borderId="0" xfId="357" applyFont="1" applyFill="1" applyBorder="1" applyAlignment="1">
      <alignment horizontal="center" wrapText="1"/>
    </xf>
    <xf numFmtId="0" fontId="41" fillId="0" borderId="0" xfId="357" applyFont="1" applyFill="1" applyBorder="1" applyAlignment="1">
      <alignment vertical="top" wrapText="1"/>
    </xf>
    <xf numFmtId="0" fontId="39" fillId="0" borderId="0" xfId="357" applyFont="1" applyFill="1" applyBorder="1" applyAlignment="1">
      <alignment horizontal="right" vertical="top" wrapText="1"/>
    </xf>
    <xf numFmtId="0" fontId="18" fillId="6" borderId="59" xfId="0" applyFont="1" applyFill="1" applyBorder="1" applyAlignment="1" applyProtection="1">
      <alignment horizontal="center"/>
    </xf>
    <xf numFmtId="0" fontId="18" fillId="6" borderId="60" xfId="0" applyFont="1" applyFill="1" applyBorder="1" applyAlignment="1" applyProtection="1">
      <alignment horizontal="center"/>
    </xf>
    <xf numFmtId="0" fontId="18" fillId="6" borderId="61" xfId="0" applyFont="1" applyFill="1" applyBorder="1" applyAlignment="1" applyProtection="1">
      <alignment horizontal="center"/>
    </xf>
    <xf numFmtId="0" fontId="18" fillId="0" borderId="30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center"/>
    </xf>
    <xf numFmtId="0" fontId="18" fillId="0" borderId="29" xfId="0" applyFont="1" applyFill="1" applyBorder="1" applyAlignment="1" applyProtection="1">
      <alignment horizontal="center"/>
    </xf>
    <xf numFmtId="0" fontId="20" fillId="0" borderId="30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0" fontId="18" fillId="7" borderId="30" xfId="0" applyFont="1" applyFill="1" applyBorder="1" applyAlignment="1" applyProtection="1">
      <alignment horizontal="center"/>
    </xf>
    <xf numFmtId="0" fontId="18" fillId="7" borderId="0" xfId="0" applyFont="1" applyFill="1" applyBorder="1" applyAlignment="1" applyProtection="1">
      <alignment horizontal="center"/>
    </xf>
    <xf numFmtId="0" fontId="18" fillId="7" borderId="29" xfId="0" applyFont="1" applyFill="1" applyBorder="1" applyAlignment="1" applyProtection="1">
      <alignment horizontal="center"/>
    </xf>
    <xf numFmtId="0" fontId="20" fillId="7" borderId="30" xfId="0" applyFont="1" applyFill="1" applyBorder="1" applyAlignment="1" applyProtection="1">
      <alignment horizontal="center"/>
    </xf>
    <xf numFmtId="0" fontId="20" fillId="7" borderId="0" xfId="0" applyFont="1" applyFill="1" applyBorder="1" applyAlignment="1" applyProtection="1">
      <alignment horizontal="center"/>
    </xf>
    <xf numFmtId="0" fontId="18" fillId="7" borderId="59" xfId="0" applyFont="1" applyFill="1" applyBorder="1" applyAlignment="1" applyProtection="1">
      <alignment horizontal="center"/>
    </xf>
    <xf numFmtId="0" fontId="18" fillId="7" borderId="60" xfId="0" applyFont="1" applyFill="1" applyBorder="1" applyAlignment="1" applyProtection="1">
      <alignment horizontal="center"/>
    </xf>
    <xf numFmtId="0" fontId="18" fillId="7" borderId="61" xfId="0" applyFont="1" applyFill="1" applyBorder="1" applyAlignment="1" applyProtection="1">
      <alignment horizontal="center"/>
    </xf>
    <xf numFmtId="0" fontId="20" fillId="0" borderId="34" xfId="0" applyFont="1" applyFill="1" applyBorder="1" applyAlignment="1" applyProtection="1">
      <alignment horizontal="center"/>
    </xf>
    <xf numFmtId="0" fontId="20" fillId="0" borderId="35" xfId="0" applyFont="1" applyFill="1" applyBorder="1" applyAlignment="1" applyProtection="1">
      <alignment horizontal="center"/>
    </xf>
    <xf numFmtId="0" fontId="20" fillId="0" borderId="29" xfId="0" applyFont="1" applyFill="1" applyBorder="1" applyAlignment="1" applyProtection="1">
      <alignment horizontal="center"/>
    </xf>
  </cellXfs>
  <cellStyles count="634">
    <cellStyle name="Comma" xfId="633" builtinId="3"/>
    <cellStyle name="Comma 2" xfId="362" xr:uid="{00000000-0005-0000-0000-000000000000}"/>
    <cellStyle name="Comma 2 10" xfId="29" xr:uid="{00000000-0005-0000-0000-000001000000}"/>
    <cellStyle name="Comma 2 10 2" xfId="399" xr:uid="{00000000-0005-0000-0000-000002000000}"/>
    <cellStyle name="Comma 2 100" xfId="296" xr:uid="{00000000-0005-0000-0000-000003000000}"/>
    <cellStyle name="Comma 2 100 2" xfId="576" xr:uid="{00000000-0005-0000-0000-000004000000}"/>
    <cellStyle name="Comma 2 101" xfId="299" xr:uid="{00000000-0005-0000-0000-000005000000}"/>
    <cellStyle name="Comma 2 101 2" xfId="578" xr:uid="{00000000-0005-0000-0000-000006000000}"/>
    <cellStyle name="Comma 2 102" xfId="302" xr:uid="{00000000-0005-0000-0000-000007000000}"/>
    <cellStyle name="Comma 2 102 2" xfId="580" xr:uid="{00000000-0005-0000-0000-000008000000}"/>
    <cellStyle name="Comma 2 103" xfId="305" xr:uid="{00000000-0005-0000-0000-000009000000}"/>
    <cellStyle name="Comma 2 103 2" xfId="582" xr:uid="{00000000-0005-0000-0000-00000A000000}"/>
    <cellStyle name="Comma 2 104" xfId="308" xr:uid="{00000000-0005-0000-0000-00000B000000}"/>
    <cellStyle name="Comma 2 104 2" xfId="584" xr:uid="{00000000-0005-0000-0000-00000C000000}"/>
    <cellStyle name="Comma 2 105" xfId="311" xr:uid="{00000000-0005-0000-0000-00000D000000}"/>
    <cellStyle name="Comma 2 105 2" xfId="586" xr:uid="{00000000-0005-0000-0000-00000E000000}"/>
    <cellStyle name="Comma 2 106" xfId="314" xr:uid="{00000000-0005-0000-0000-00000F000000}"/>
    <cellStyle name="Comma 2 106 2" xfId="588" xr:uid="{00000000-0005-0000-0000-000010000000}"/>
    <cellStyle name="Comma 2 107" xfId="317" xr:uid="{00000000-0005-0000-0000-000011000000}"/>
    <cellStyle name="Comma 2 107 2" xfId="590" xr:uid="{00000000-0005-0000-0000-000012000000}"/>
    <cellStyle name="Comma 2 108" xfId="320" xr:uid="{00000000-0005-0000-0000-000013000000}"/>
    <cellStyle name="Comma 2 108 2" xfId="592" xr:uid="{00000000-0005-0000-0000-000014000000}"/>
    <cellStyle name="Comma 2 109" xfId="323" xr:uid="{00000000-0005-0000-0000-000015000000}"/>
    <cellStyle name="Comma 2 109 2" xfId="594" xr:uid="{00000000-0005-0000-0000-000016000000}"/>
    <cellStyle name="Comma 2 11" xfId="32" xr:uid="{00000000-0005-0000-0000-000017000000}"/>
    <cellStyle name="Comma 2 11 2" xfId="401" xr:uid="{00000000-0005-0000-0000-000018000000}"/>
    <cellStyle name="Comma 2 110" xfId="326" xr:uid="{00000000-0005-0000-0000-000019000000}"/>
    <cellStyle name="Comma 2 110 2" xfId="596" xr:uid="{00000000-0005-0000-0000-00001A000000}"/>
    <cellStyle name="Comma 2 111" xfId="329" xr:uid="{00000000-0005-0000-0000-00001B000000}"/>
    <cellStyle name="Comma 2 111 2" xfId="598" xr:uid="{00000000-0005-0000-0000-00001C000000}"/>
    <cellStyle name="Comma 2 112" xfId="332" xr:uid="{00000000-0005-0000-0000-00001D000000}"/>
    <cellStyle name="Comma 2 112 2" xfId="600" xr:uid="{00000000-0005-0000-0000-00001E000000}"/>
    <cellStyle name="Comma 2 113" xfId="335" xr:uid="{00000000-0005-0000-0000-00001F000000}"/>
    <cellStyle name="Comma 2 113 2" xfId="602" xr:uid="{00000000-0005-0000-0000-000020000000}"/>
    <cellStyle name="Comma 2 114" xfId="338" xr:uid="{00000000-0005-0000-0000-000021000000}"/>
    <cellStyle name="Comma 2 114 2" xfId="604" xr:uid="{00000000-0005-0000-0000-000022000000}"/>
    <cellStyle name="Comma 2 115" xfId="341" xr:uid="{00000000-0005-0000-0000-000023000000}"/>
    <cellStyle name="Comma 2 115 2" xfId="606" xr:uid="{00000000-0005-0000-0000-000024000000}"/>
    <cellStyle name="Comma 2 116" xfId="344" xr:uid="{00000000-0005-0000-0000-000025000000}"/>
    <cellStyle name="Comma 2 116 2" xfId="608" xr:uid="{00000000-0005-0000-0000-000026000000}"/>
    <cellStyle name="Comma 2 117" xfId="347" xr:uid="{00000000-0005-0000-0000-000027000000}"/>
    <cellStyle name="Comma 2 117 2" xfId="610" xr:uid="{00000000-0005-0000-0000-000028000000}"/>
    <cellStyle name="Comma 2 118" xfId="350" xr:uid="{00000000-0005-0000-0000-000029000000}"/>
    <cellStyle name="Comma 2 118 2" xfId="612" xr:uid="{00000000-0005-0000-0000-00002A000000}"/>
    <cellStyle name="Comma 2 119" xfId="353" xr:uid="{00000000-0005-0000-0000-00002B000000}"/>
    <cellStyle name="Comma 2 119 2" xfId="614" xr:uid="{00000000-0005-0000-0000-00002C000000}"/>
    <cellStyle name="Comma 2 12" xfId="35" xr:uid="{00000000-0005-0000-0000-00002D000000}"/>
    <cellStyle name="Comma 2 12 2" xfId="403" xr:uid="{00000000-0005-0000-0000-00002E000000}"/>
    <cellStyle name="Comma 2 120" xfId="356" xr:uid="{00000000-0005-0000-0000-00002F000000}"/>
    <cellStyle name="Comma 2 120 2" xfId="616" xr:uid="{00000000-0005-0000-0000-000030000000}"/>
    <cellStyle name="Comma 2 13" xfId="38" xr:uid="{00000000-0005-0000-0000-000031000000}"/>
    <cellStyle name="Comma 2 13 2" xfId="405" xr:uid="{00000000-0005-0000-0000-000032000000}"/>
    <cellStyle name="Comma 2 14" xfId="41" xr:uid="{00000000-0005-0000-0000-000033000000}"/>
    <cellStyle name="Comma 2 14 2" xfId="407" xr:uid="{00000000-0005-0000-0000-000034000000}"/>
    <cellStyle name="Comma 2 15" xfId="44" xr:uid="{00000000-0005-0000-0000-000035000000}"/>
    <cellStyle name="Comma 2 15 2" xfId="409" xr:uid="{00000000-0005-0000-0000-000036000000}"/>
    <cellStyle name="Comma 2 16" xfId="47" xr:uid="{00000000-0005-0000-0000-000037000000}"/>
    <cellStyle name="Comma 2 16 2" xfId="411" xr:uid="{00000000-0005-0000-0000-000038000000}"/>
    <cellStyle name="Comma 2 17" xfId="50" xr:uid="{00000000-0005-0000-0000-000039000000}"/>
    <cellStyle name="Comma 2 17 2" xfId="413" xr:uid="{00000000-0005-0000-0000-00003A000000}"/>
    <cellStyle name="Comma 2 18" xfId="53" xr:uid="{00000000-0005-0000-0000-00003B000000}"/>
    <cellStyle name="Comma 2 18 2" xfId="415" xr:uid="{00000000-0005-0000-0000-00003C000000}"/>
    <cellStyle name="Comma 2 19" xfId="56" xr:uid="{00000000-0005-0000-0000-00003D000000}"/>
    <cellStyle name="Comma 2 19 2" xfId="417" xr:uid="{00000000-0005-0000-0000-00003E000000}"/>
    <cellStyle name="Comma 2 2" xfId="5" xr:uid="{00000000-0005-0000-0000-00003F000000}"/>
    <cellStyle name="Comma 2 2 2" xfId="383" xr:uid="{00000000-0005-0000-0000-000040000000}"/>
    <cellStyle name="Comma 2 20" xfId="59" xr:uid="{00000000-0005-0000-0000-000041000000}"/>
    <cellStyle name="Comma 2 20 2" xfId="419" xr:uid="{00000000-0005-0000-0000-000042000000}"/>
    <cellStyle name="Comma 2 21" xfId="62" xr:uid="{00000000-0005-0000-0000-000043000000}"/>
    <cellStyle name="Comma 2 21 2" xfId="421" xr:uid="{00000000-0005-0000-0000-000044000000}"/>
    <cellStyle name="Comma 2 22" xfId="65" xr:uid="{00000000-0005-0000-0000-000045000000}"/>
    <cellStyle name="Comma 2 22 2" xfId="423" xr:uid="{00000000-0005-0000-0000-000046000000}"/>
    <cellStyle name="Comma 2 23" xfId="68" xr:uid="{00000000-0005-0000-0000-000047000000}"/>
    <cellStyle name="Comma 2 23 2" xfId="425" xr:uid="{00000000-0005-0000-0000-000048000000}"/>
    <cellStyle name="Comma 2 24" xfId="71" xr:uid="{00000000-0005-0000-0000-000049000000}"/>
    <cellStyle name="Comma 2 24 2" xfId="427" xr:uid="{00000000-0005-0000-0000-00004A000000}"/>
    <cellStyle name="Comma 2 25" xfId="74" xr:uid="{00000000-0005-0000-0000-00004B000000}"/>
    <cellStyle name="Comma 2 25 2" xfId="429" xr:uid="{00000000-0005-0000-0000-00004C000000}"/>
    <cellStyle name="Comma 2 26" xfId="77" xr:uid="{00000000-0005-0000-0000-00004D000000}"/>
    <cellStyle name="Comma 2 26 2" xfId="431" xr:uid="{00000000-0005-0000-0000-00004E000000}"/>
    <cellStyle name="Comma 2 27" xfId="80" xr:uid="{00000000-0005-0000-0000-00004F000000}"/>
    <cellStyle name="Comma 2 27 2" xfId="433" xr:uid="{00000000-0005-0000-0000-000050000000}"/>
    <cellStyle name="Comma 2 28" xfId="83" xr:uid="{00000000-0005-0000-0000-000051000000}"/>
    <cellStyle name="Comma 2 28 2" xfId="435" xr:uid="{00000000-0005-0000-0000-000052000000}"/>
    <cellStyle name="Comma 2 29" xfId="86" xr:uid="{00000000-0005-0000-0000-000053000000}"/>
    <cellStyle name="Comma 2 29 2" xfId="437" xr:uid="{00000000-0005-0000-0000-000054000000}"/>
    <cellStyle name="Comma 2 3" xfId="8" xr:uid="{00000000-0005-0000-0000-000055000000}"/>
    <cellStyle name="Comma 2 3 2" xfId="385" xr:uid="{00000000-0005-0000-0000-000056000000}"/>
    <cellStyle name="Comma 2 30" xfId="89" xr:uid="{00000000-0005-0000-0000-000057000000}"/>
    <cellStyle name="Comma 2 30 2" xfId="439" xr:uid="{00000000-0005-0000-0000-000058000000}"/>
    <cellStyle name="Comma 2 31" xfId="92" xr:uid="{00000000-0005-0000-0000-000059000000}"/>
    <cellStyle name="Comma 2 31 2" xfId="441" xr:uid="{00000000-0005-0000-0000-00005A000000}"/>
    <cellStyle name="Comma 2 32" xfId="95" xr:uid="{00000000-0005-0000-0000-00005B000000}"/>
    <cellStyle name="Comma 2 32 2" xfId="443" xr:uid="{00000000-0005-0000-0000-00005C000000}"/>
    <cellStyle name="Comma 2 33" xfId="98" xr:uid="{00000000-0005-0000-0000-00005D000000}"/>
    <cellStyle name="Comma 2 33 2" xfId="445" xr:uid="{00000000-0005-0000-0000-00005E000000}"/>
    <cellStyle name="Comma 2 34" xfId="101" xr:uid="{00000000-0005-0000-0000-00005F000000}"/>
    <cellStyle name="Comma 2 34 2" xfId="447" xr:uid="{00000000-0005-0000-0000-000060000000}"/>
    <cellStyle name="Comma 2 35" xfId="104" xr:uid="{00000000-0005-0000-0000-000061000000}"/>
    <cellStyle name="Comma 2 35 2" xfId="449" xr:uid="{00000000-0005-0000-0000-000062000000}"/>
    <cellStyle name="Comma 2 36" xfId="107" xr:uid="{00000000-0005-0000-0000-000063000000}"/>
    <cellStyle name="Comma 2 36 2" xfId="451" xr:uid="{00000000-0005-0000-0000-000064000000}"/>
    <cellStyle name="Comma 2 37" xfId="110" xr:uid="{00000000-0005-0000-0000-000065000000}"/>
    <cellStyle name="Comma 2 37 2" xfId="453" xr:uid="{00000000-0005-0000-0000-000066000000}"/>
    <cellStyle name="Comma 2 38" xfId="113" xr:uid="{00000000-0005-0000-0000-000067000000}"/>
    <cellStyle name="Comma 2 38 2" xfId="455" xr:uid="{00000000-0005-0000-0000-000068000000}"/>
    <cellStyle name="Comma 2 39" xfId="116" xr:uid="{00000000-0005-0000-0000-000069000000}"/>
    <cellStyle name="Comma 2 39 2" xfId="457" xr:uid="{00000000-0005-0000-0000-00006A000000}"/>
    <cellStyle name="Comma 2 4" xfId="11" xr:uid="{00000000-0005-0000-0000-00006B000000}"/>
    <cellStyle name="Comma 2 4 2" xfId="387" xr:uid="{00000000-0005-0000-0000-00006C000000}"/>
    <cellStyle name="Comma 2 40" xfId="119" xr:uid="{00000000-0005-0000-0000-00006D000000}"/>
    <cellStyle name="Comma 2 40 2" xfId="459" xr:uid="{00000000-0005-0000-0000-00006E000000}"/>
    <cellStyle name="Comma 2 41" xfId="122" xr:uid="{00000000-0005-0000-0000-00006F000000}"/>
    <cellStyle name="Comma 2 41 2" xfId="461" xr:uid="{00000000-0005-0000-0000-000070000000}"/>
    <cellStyle name="Comma 2 42" xfId="125" xr:uid="{00000000-0005-0000-0000-000071000000}"/>
    <cellStyle name="Comma 2 42 2" xfId="463" xr:uid="{00000000-0005-0000-0000-000072000000}"/>
    <cellStyle name="Comma 2 43" xfId="128" xr:uid="{00000000-0005-0000-0000-000073000000}"/>
    <cellStyle name="Comma 2 43 2" xfId="465" xr:uid="{00000000-0005-0000-0000-000074000000}"/>
    <cellStyle name="Comma 2 44" xfId="131" xr:uid="{00000000-0005-0000-0000-000075000000}"/>
    <cellStyle name="Comma 2 44 2" xfId="467" xr:uid="{00000000-0005-0000-0000-000076000000}"/>
    <cellStyle name="Comma 2 45" xfId="134" xr:uid="{00000000-0005-0000-0000-000077000000}"/>
    <cellStyle name="Comma 2 45 2" xfId="469" xr:uid="{00000000-0005-0000-0000-000078000000}"/>
    <cellStyle name="Comma 2 46" xfId="137" xr:uid="{00000000-0005-0000-0000-000079000000}"/>
    <cellStyle name="Comma 2 46 2" xfId="471" xr:uid="{00000000-0005-0000-0000-00007A000000}"/>
    <cellStyle name="Comma 2 47" xfId="140" xr:uid="{00000000-0005-0000-0000-00007B000000}"/>
    <cellStyle name="Comma 2 47 2" xfId="473" xr:uid="{00000000-0005-0000-0000-00007C000000}"/>
    <cellStyle name="Comma 2 48" xfId="143" xr:uid="{00000000-0005-0000-0000-00007D000000}"/>
    <cellStyle name="Comma 2 48 2" xfId="475" xr:uid="{00000000-0005-0000-0000-00007E000000}"/>
    <cellStyle name="Comma 2 49" xfId="146" xr:uid="{00000000-0005-0000-0000-00007F000000}"/>
    <cellStyle name="Comma 2 49 2" xfId="477" xr:uid="{00000000-0005-0000-0000-000080000000}"/>
    <cellStyle name="Comma 2 5" xfId="14" xr:uid="{00000000-0005-0000-0000-000081000000}"/>
    <cellStyle name="Comma 2 5 2" xfId="389" xr:uid="{00000000-0005-0000-0000-000082000000}"/>
    <cellStyle name="Comma 2 50" xfId="149" xr:uid="{00000000-0005-0000-0000-000083000000}"/>
    <cellStyle name="Comma 2 50 2" xfId="479" xr:uid="{00000000-0005-0000-0000-000084000000}"/>
    <cellStyle name="Comma 2 51" xfId="152" xr:uid="{00000000-0005-0000-0000-000085000000}"/>
    <cellStyle name="Comma 2 51 2" xfId="481" xr:uid="{00000000-0005-0000-0000-000086000000}"/>
    <cellStyle name="Comma 2 52" xfId="154" xr:uid="{00000000-0005-0000-0000-000087000000}"/>
    <cellStyle name="Comma 2 52 2" xfId="482" xr:uid="{00000000-0005-0000-0000-000088000000}"/>
    <cellStyle name="Comma 2 53" xfId="156" xr:uid="{00000000-0005-0000-0000-000089000000}"/>
    <cellStyle name="Comma 2 53 2" xfId="483" xr:uid="{00000000-0005-0000-0000-00008A000000}"/>
    <cellStyle name="Comma 2 54" xfId="159" xr:uid="{00000000-0005-0000-0000-00008B000000}"/>
    <cellStyle name="Comma 2 54 2" xfId="485" xr:uid="{00000000-0005-0000-0000-00008C000000}"/>
    <cellStyle name="Comma 2 55" xfId="162" xr:uid="{00000000-0005-0000-0000-00008D000000}"/>
    <cellStyle name="Comma 2 55 2" xfId="487" xr:uid="{00000000-0005-0000-0000-00008E000000}"/>
    <cellStyle name="Comma 2 56" xfId="165" xr:uid="{00000000-0005-0000-0000-00008F000000}"/>
    <cellStyle name="Comma 2 56 2" xfId="489" xr:uid="{00000000-0005-0000-0000-000090000000}"/>
    <cellStyle name="Comma 2 57" xfId="168" xr:uid="{00000000-0005-0000-0000-000091000000}"/>
    <cellStyle name="Comma 2 57 2" xfId="491" xr:uid="{00000000-0005-0000-0000-000092000000}"/>
    <cellStyle name="Comma 2 58" xfId="171" xr:uid="{00000000-0005-0000-0000-000093000000}"/>
    <cellStyle name="Comma 2 58 2" xfId="493" xr:uid="{00000000-0005-0000-0000-000094000000}"/>
    <cellStyle name="Comma 2 59" xfId="174" xr:uid="{00000000-0005-0000-0000-000095000000}"/>
    <cellStyle name="Comma 2 59 2" xfId="495" xr:uid="{00000000-0005-0000-0000-000096000000}"/>
    <cellStyle name="Comma 2 6" xfId="17" xr:uid="{00000000-0005-0000-0000-000097000000}"/>
    <cellStyle name="Comma 2 6 2" xfId="391" xr:uid="{00000000-0005-0000-0000-000098000000}"/>
    <cellStyle name="Comma 2 60" xfId="177" xr:uid="{00000000-0005-0000-0000-000099000000}"/>
    <cellStyle name="Comma 2 60 2" xfId="497" xr:uid="{00000000-0005-0000-0000-00009A000000}"/>
    <cellStyle name="Comma 2 61" xfId="180" xr:uid="{00000000-0005-0000-0000-00009B000000}"/>
    <cellStyle name="Comma 2 61 2" xfId="499" xr:uid="{00000000-0005-0000-0000-00009C000000}"/>
    <cellStyle name="Comma 2 62" xfId="183" xr:uid="{00000000-0005-0000-0000-00009D000000}"/>
    <cellStyle name="Comma 2 62 2" xfId="501" xr:uid="{00000000-0005-0000-0000-00009E000000}"/>
    <cellStyle name="Comma 2 63" xfId="186" xr:uid="{00000000-0005-0000-0000-00009F000000}"/>
    <cellStyle name="Comma 2 63 2" xfId="503" xr:uid="{00000000-0005-0000-0000-0000A0000000}"/>
    <cellStyle name="Comma 2 64" xfId="188" xr:uid="{00000000-0005-0000-0000-0000A1000000}"/>
    <cellStyle name="Comma 2 64 2" xfId="504" xr:uid="{00000000-0005-0000-0000-0000A2000000}"/>
    <cellStyle name="Comma 2 65" xfId="191" xr:uid="{00000000-0005-0000-0000-0000A3000000}"/>
    <cellStyle name="Comma 2 65 2" xfId="506" xr:uid="{00000000-0005-0000-0000-0000A4000000}"/>
    <cellStyle name="Comma 2 66" xfId="194" xr:uid="{00000000-0005-0000-0000-0000A5000000}"/>
    <cellStyle name="Comma 2 66 2" xfId="508" xr:uid="{00000000-0005-0000-0000-0000A6000000}"/>
    <cellStyle name="Comma 2 67" xfId="197" xr:uid="{00000000-0005-0000-0000-0000A7000000}"/>
    <cellStyle name="Comma 2 67 2" xfId="510" xr:uid="{00000000-0005-0000-0000-0000A8000000}"/>
    <cellStyle name="Comma 2 68" xfId="200" xr:uid="{00000000-0005-0000-0000-0000A9000000}"/>
    <cellStyle name="Comma 2 68 2" xfId="512" xr:uid="{00000000-0005-0000-0000-0000AA000000}"/>
    <cellStyle name="Comma 2 69" xfId="203" xr:uid="{00000000-0005-0000-0000-0000AB000000}"/>
    <cellStyle name="Comma 2 69 2" xfId="514" xr:uid="{00000000-0005-0000-0000-0000AC000000}"/>
    <cellStyle name="Comma 2 7" xfId="20" xr:uid="{00000000-0005-0000-0000-0000AD000000}"/>
    <cellStyle name="Comma 2 7 2" xfId="393" xr:uid="{00000000-0005-0000-0000-0000AE000000}"/>
    <cellStyle name="Comma 2 70" xfId="206" xr:uid="{00000000-0005-0000-0000-0000AF000000}"/>
    <cellStyle name="Comma 2 70 2" xfId="516" xr:uid="{00000000-0005-0000-0000-0000B0000000}"/>
    <cellStyle name="Comma 2 71" xfId="209" xr:uid="{00000000-0005-0000-0000-0000B1000000}"/>
    <cellStyle name="Comma 2 71 2" xfId="518" xr:uid="{00000000-0005-0000-0000-0000B2000000}"/>
    <cellStyle name="Comma 2 72" xfId="212" xr:uid="{00000000-0005-0000-0000-0000B3000000}"/>
    <cellStyle name="Comma 2 72 2" xfId="520" xr:uid="{00000000-0005-0000-0000-0000B4000000}"/>
    <cellStyle name="Comma 2 73" xfId="215" xr:uid="{00000000-0005-0000-0000-0000B5000000}"/>
    <cellStyle name="Comma 2 73 2" xfId="522" xr:uid="{00000000-0005-0000-0000-0000B6000000}"/>
    <cellStyle name="Comma 2 74" xfId="218" xr:uid="{00000000-0005-0000-0000-0000B7000000}"/>
    <cellStyle name="Comma 2 74 2" xfId="524" xr:uid="{00000000-0005-0000-0000-0000B8000000}"/>
    <cellStyle name="Comma 2 75" xfId="221" xr:uid="{00000000-0005-0000-0000-0000B9000000}"/>
    <cellStyle name="Comma 2 75 2" xfId="526" xr:uid="{00000000-0005-0000-0000-0000BA000000}"/>
    <cellStyle name="Comma 2 76" xfId="224" xr:uid="{00000000-0005-0000-0000-0000BB000000}"/>
    <cellStyle name="Comma 2 76 2" xfId="528" xr:uid="{00000000-0005-0000-0000-0000BC000000}"/>
    <cellStyle name="Comma 2 77" xfId="227" xr:uid="{00000000-0005-0000-0000-0000BD000000}"/>
    <cellStyle name="Comma 2 77 2" xfId="530" xr:uid="{00000000-0005-0000-0000-0000BE000000}"/>
    <cellStyle name="Comma 2 78" xfId="230" xr:uid="{00000000-0005-0000-0000-0000BF000000}"/>
    <cellStyle name="Comma 2 78 2" xfId="532" xr:uid="{00000000-0005-0000-0000-0000C0000000}"/>
    <cellStyle name="Comma 2 79" xfId="233" xr:uid="{00000000-0005-0000-0000-0000C1000000}"/>
    <cellStyle name="Comma 2 79 2" xfId="534" xr:uid="{00000000-0005-0000-0000-0000C2000000}"/>
    <cellStyle name="Comma 2 8" xfId="23" xr:uid="{00000000-0005-0000-0000-0000C3000000}"/>
    <cellStyle name="Comma 2 8 2" xfId="395" xr:uid="{00000000-0005-0000-0000-0000C4000000}"/>
    <cellStyle name="Comma 2 80" xfId="236" xr:uid="{00000000-0005-0000-0000-0000C5000000}"/>
    <cellStyle name="Comma 2 80 2" xfId="536" xr:uid="{00000000-0005-0000-0000-0000C6000000}"/>
    <cellStyle name="Comma 2 81" xfId="239" xr:uid="{00000000-0005-0000-0000-0000C7000000}"/>
    <cellStyle name="Comma 2 81 2" xfId="538" xr:uid="{00000000-0005-0000-0000-0000C8000000}"/>
    <cellStyle name="Comma 2 82" xfId="242" xr:uid="{00000000-0005-0000-0000-0000C9000000}"/>
    <cellStyle name="Comma 2 82 2" xfId="540" xr:uid="{00000000-0005-0000-0000-0000CA000000}"/>
    <cellStyle name="Comma 2 83" xfId="245" xr:uid="{00000000-0005-0000-0000-0000CB000000}"/>
    <cellStyle name="Comma 2 83 2" xfId="542" xr:uid="{00000000-0005-0000-0000-0000CC000000}"/>
    <cellStyle name="Comma 2 84" xfId="248" xr:uid="{00000000-0005-0000-0000-0000CD000000}"/>
    <cellStyle name="Comma 2 84 2" xfId="544" xr:uid="{00000000-0005-0000-0000-0000CE000000}"/>
    <cellStyle name="Comma 2 85" xfId="251" xr:uid="{00000000-0005-0000-0000-0000CF000000}"/>
    <cellStyle name="Comma 2 85 2" xfId="546" xr:uid="{00000000-0005-0000-0000-0000D0000000}"/>
    <cellStyle name="Comma 2 86" xfId="254" xr:uid="{00000000-0005-0000-0000-0000D1000000}"/>
    <cellStyle name="Comma 2 86 2" xfId="548" xr:uid="{00000000-0005-0000-0000-0000D2000000}"/>
    <cellStyle name="Comma 2 87" xfId="257" xr:uid="{00000000-0005-0000-0000-0000D3000000}"/>
    <cellStyle name="Comma 2 87 2" xfId="550" xr:uid="{00000000-0005-0000-0000-0000D4000000}"/>
    <cellStyle name="Comma 2 88" xfId="260" xr:uid="{00000000-0005-0000-0000-0000D5000000}"/>
    <cellStyle name="Comma 2 88 2" xfId="552" xr:uid="{00000000-0005-0000-0000-0000D6000000}"/>
    <cellStyle name="Comma 2 89" xfId="263" xr:uid="{00000000-0005-0000-0000-0000D7000000}"/>
    <cellStyle name="Comma 2 89 2" xfId="554" xr:uid="{00000000-0005-0000-0000-0000D8000000}"/>
    <cellStyle name="Comma 2 9" xfId="26" xr:uid="{00000000-0005-0000-0000-0000D9000000}"/>
    <cellStyle name="Comma 2 9 2" xfId="397" xr:uid="{00000000-0005-0000-0000-0000DA000000}"/>
    <cellStyle name="Comma 2 90" xfId="266" xr:uid="{00000000-0005-0000-0000-0000DB000000}"/>
    <cellStyle name="Comma 2 90 2" xfId="556" xr:uid="{00000000-0005-0000-0000-0000DC000000}"/>
    <cellStyle name="Comma 2 91" xfId="269" xr:uid="{00000000-0005-0000-0000-0000DD000000}"/>
    <cellStyle name="Comma 2 91 2" xfId="558" xr:uid="{00000000-0005-0000-0000-0000DE000000}"/>
    <cellStyle name="Comma 2 92" xfId="272" xr:uid="{00000000-0005-0000-0000-0000DF000000}"/>
    <cellStyle name="Comma 2 92 2" xfId="560" xr:uid="{00000000-0005-0000-0000-0000E0000000}"/>
    <cellStyle name="Comma 2 93" xfId="275" xr:uid="{00000000-0005-0000-0000-0000E1000000}"/>
    <cellStyle name="Comma 2 93 2" xfId="562" xr:uid="{00000000-0005-0000-0000-0000E2000000}"/>
    <cellStyle name="Comma 2 94" xfId="278" xr:uid="{00000000-0005-0000-0000-0000E3000000}"/>
    <cellStyle name="Comma 2 94 2" xfId="564" xr:uid="{00000000-0005-0000-0000-0000E4000000}"/>
    <cellStyle name="Comma 2 95" xfId="281" xr:uid="{00000000-0005-0000-0000-0000E5000000}"/>
    <cellStyle name="Comma 2 95 2" xfId="566" xr:uid="{00000000-0005-0000-0000-0000E6000000}"/>
    <cellStyle name="Comma 2 96" xfId="284" xr:uid="{00000000-0005-0000-0000-0000E7000000}"/>
    <cellStyle name="Comma 2 96 2" xfId="568" xr:uid="{00000000-0005-0000-0000-0000E8000000}"/>
    <cellStyle name="Comma 2 97" xfId="287" xr:uid="{00000000-0005-0000-0000-0000E9000000}"/>
    <cellStyle name="Comma 2 97 2" xfId="570" xr:uid="{00000000-0005-0000-0000-0000EA000000}"/>
    <cellStyle name="Comma 2 98" xfId="290" xr:uid="{00000000-0005-0000-0000-0000EB000000}"/>
    <cellStyle name="Comma 2 98 2" xfId="572" xr:uid="{00000000-0005-0000-0000-0000EC000000}"/>
    <cellStyle name="Comma 2 99" xfId="293" xr:uid="{00000000-0005-0000-0000-0000ED000000}"/>
    <cellStyle name="Comma 2 99 2" xfId="574" xr:uid="{00000000-0005-0000-0000-0000EE000000}"/>
    <cellStyle name="Comma 3" xfId="360" xr:uid="{00000000-0005-0000-0000-0000EF000000}"/>
    <cellStyle name="Comma 3 2" xfId="619" xr:uid="{00000000-0005-0000-0000-0000F0000000}"/>
    <cellStyle name="Comma 4" xfId="365" xr:uid="{00000000-0005-0000-0000-0000F1000000}"/>
    <cellStyle name="Comma 4 2" xfId="622" xr:uid="{00000000-0005-0000-0000-0000F2000000}"/>
    <cellStyle name="Comma 5" xfId="368" xr:uid="{00000000-0005-0000-0000-0000F3000000}"/>
    <cellStyle name="Comma 5 2" xfId="625" xr:uid="{00000000-0005-0000-0000-0000F4000000}"/>
    <cellStyle name="Comma 6" xfId="371" xr:uid="{00000000-0005-0000-0000-0000F5000000}"/>
    <cellStyle name="Comma 7" xfId="374" xr:uid="{00000000-0005-0000-0000-0000F6000000}"/>
    <cellStyle name="Comma 8" xfId="377" xr:uid="{00000000-0005-0000-0000-0000F7000000}"/>
    <cellStyle name="Currency" xfId="1" builtinId="4"/>
    <cellStyle name="Currency 10" xfId="25" xr:uid="{00000000-0005-0000-0000-0000F8000000}"/>
    <cellStyle name="Currency 10 2" xfId="396" xr:uid="{00000000-0005-0000-0000-0000F9000000}"/>
    <cellStyle name="Currency 100" xfId="292" xr:uid="{00000000-0005-0000-0000-0000FA000000}"/>
    <cellStyle name="Currency 100 2" xfId="573" xr:uid="{00000000-0005-0000-0000-0000FB000000}"/>
    <cellStyle name="Currency 101" xfId="295" xr:uid="{00000000-0005-0000-0000-0000FC000000}"/>
    <cellStyle name="Currency 101 2" xfId="575" xr:uid="{00000000-0005-0000-0000-0000FD000000}"/>
    <cellStyle name="Currency 102" xfId="298" xr:uid="{00000000-0005-0000-0000-0000FE000000}"/>
    <cellStyle name="Currency 102 2" xfId="577" xr:uid="{00000000-0005-0000-0000-0000FF000000}"/>
    <cellStyle name="Currency 103" xfId="301" xr:uid="{00000000-0005-0000-0000-000000010000}"/>
    <cellStyle name="Currency 103 2" xfId="579" xr:uid="{00000000-0005-0000-0000-000001010000}"/>
    <cellStyle name="Currency 104" xfId="304" xr:uid="{00000000-0005-0000-0000-000002010000}"/>
    <cellStyle name="Currency 104 2" xfId="581" xr:uid="{00000000-0005-0000-0000-000003010000}"/>
    <cellStyle name="Currency 105" xfId="307" xr:uid="{00000000-0005-0000-0000-000004010000}"/>
    <cellStyle name="Currency 105 2" xfId="583" xr:uid="{00000000-0005-0000-0000-000005010000}"/>
    <cellStyle name="Currency 106" xfId="310" xr:uid="{00000000-0005-0000-0000-000006010000}"/>
    <cellStyle name="Currency 106 2" xfId="585" xr:uid="{00000000-0005-0000-0000-000007010000}"/>
    <cellStyle name="Currency 107" xfId="313" xr:uid="{00000000-0005-0000-0000-000008010000}"/>
    <cellStyle name="Currency 107 2" xfId="587" xr:uid="{00000000-0005-0000-0000-000009010000}"/>
    <cellStyle name="Currency 108" xfId="316" xr:uid="{00000000-0005-0000-0000-00000A010000}"/>
    <cellStyle name="Currency 108 2" xfId="589" xr:uid="{00000000-0005-0000-0000-00000B010000}"/>
    <cellStyle name="Currency 109" xfId="319" xr:uid="{00000000-0005-0000-0000-00000C010000}"/>
    <cellStyle name="Currency 109 2" xfId="591" xr:uid="{00000000-0005-0000-0000-00000D010000}"/>
    <cellStyle name="Currency 11" xfId="28" xr:uid="{00000000-0005-0000-0000-00000E010000}"/>
    <cellStyle name="Currency 11 2" xfId="398" xr:uid="{00000000-0005-0000-0000-00000F010000}"/>
    <cellStyle name="Currency 110" xfId="322" xr:uid="{00000000-0005-0000-0000-000010010000}"/>
    <cellStyle name="Currency 110 2" xfId="593" xr:uid="{00000000-0005-0000-0000-000011010000}"/>
    <cellStyle name="Currency 111" xfId="325" xr:uid="{00000000-0005-0000-0000-000012010000}"/>
    <cellStyle name="Currency 111 2" xfId="595" xr:uid="{00000000-0005-0000-0000-000013010000}"/>
    <cellStyle name="Currency 112" xfId="328" xr:uid="{00000000-0005-0000-0000-000014010000}"/>
    <cellStyle name="Currency 112 2" xfId="597" xr:uid="{00000000-0005-0000-0000-000015010000}"/>
    <cellStyle name="Currency 113" xfId="331" xr:uid="{00000000-0005-0000-0000-000016010000}"/>
    <cellStyle name="Currency 113 2" xfId="599" xr:uid="{00000000-0005-0000-0000-000017010000}"/>
    <cellStyle name="Currency 114" xfId="334" xr:uid="{00000000-0005-0000-0000-000018010000}"/>
    <cellStyle name="Currency 114 2" xfId="601" xr:uid="{00000000-0005-0000-0000-000019010000}"/>
    <cellStyle name="Currency 115" xfId="337" xr:uid="{00000000-0005-0000-0000-00001A010000}"/>
    <cellStyle name="Currency 115 2" xfId="603" xr:uid="{00000000-0005-0000-0000-00001B010000}"/>
    <cellStyle name="Currency 116" xfId="340" xr:uid="{00000000-0005-0000-0000-00001C010000}"/>
    <cellStyle name="Currency 116 2" xfId="605" xr:uid="{00000000-0005-0000-0000-00001D010000}"/>
    <cellStyle name="Currency 117" xfId="343" xr:uid="{00000000-0005-0000-0000-00001E010000}"/>
    <cellStyle name="Currency 117 2" xfId="607" xr:uid="{00000000-0005-0000-0000-00001F010000}"/>
    <cellStyle name="Currency 118" xfId="346" xr:uid="{00000000-0005-0000-0000-000020010000}"/>
    <cellStyle name="Currency 118 2" xfId="609" xr:uid="{00000000-0005-0000-0000-000021010000}"/>
    <cellStyle name="Currency 119" xfId="349" xr:uid="{00000000-0005-0000-0000-000022010000}"/>
    <cellStyle name="Currency 119 2" xfId="611" xr:uid="{00000000-0005-0000-0000-000023010000}"/>
    <cellStyle name="Currency 12" xfId="31" xr:uid="{00000000-0005-0000-0000-000024010000}"/>
    <cellStyle name="Currency 12 2" xfId="400" xr:uid="{00000000-0005-0000-0000-000025010000}"/>
    <cellStyle name="Currency 120" xfId="352" xr:uid="{00000000-0005-0000-0000-000026010000}"/>
    <cellStyle name="Currency 120 2" xfId="613" xr:uid="{00000000-0005-0000-0000-000027010000}"/>
    <cellStyle name="Currency 121" xfId="355" xr:uid="{00000000-0005-0000-0000-000028010000}"/>
    <cellStyle name="Currency 121 2" xfId="615" xr:uid="{00000000-0005-0000-0000-000029010000}"/>
    <cellStyle name="Currency 122" xfId="372" xr:uid="{00000000-0005-0000-0000-00002A010000}"/>
    <cellStyle name="Currency 13" xfId="34" xr:uid="{00000000-0005-0000-0000-00002B010000}"/>
    <cellStyle name="Currency 13 2" xfId="402" xr:uid="{00000000-0005-0000-0000-00002C010000}"/>
    <cellStyle name="Currency 14" xfId="37" xr:uid="{00000000-0005-0000-0000-00002D010000}"/>
    <cellStyle name="Currency 14 2" xfId="404" xr:uid="{00000000-0005-0000-0000-00002E010000}"/>
    <cellStyle name="Currency 15" xfId="40" xr:uid="{00000000-0005-0000-0000-00002F010000}"/>
    <cellStyle name="Currency 15 2" xfId="406" xr:uid="{00000000-0005-0000-0000-000030010000}"/>
    <cellStyle name="Currency 16" xfId="43" xr:uid="{00000000-0005-0000-0000-000031010000}"/>
    <cellStyle name="Currency 16 2" xfId="408" xr:uid="{00000000-0005-0000-0000-000032010000}"/>
    <cellStyle name="Currency 17" xfId="46" xr:uid="{00000000-0005-0000-0000-000033010000}"/>
    <cellStyle name="Currency 17 2" xfId="410" xr:uid="{00000000-0005-0000-0000-000034010000}"/>
    <cellStyle name="Currency 18" xfId="49" xr:uid="{00000000-0005-0000-0000-000035010000}"/>
    <cellStyle name="Currency 18 2" xfId="412" xr:uid="{00000000-0005-0000-0000-000036010000}"/>
    <cellStyle name="Currency 19" xfId="52" xr:uid="{00000000-0005-0000-0000-000037010000}"/>
    <cellStyle name="Currency 19 2" xfId="414" xr:uid="{00000000-0005-0000-0000-000038010000}"/>
    <cellStyle name="Currency 2" xfId="4" xr:uid="{00000000-0005-0000-0000-000039010000}"/>
    <cellStyle name="Currency 2 2" xfId="382" xr:uid="{00000000-0005-0000-0000-00003A010000}"/>
    <cellStyle name="Currency 20" xfId="55" xr:uid="{00000000-0005-0000-0000-00003B010000}"/>
    <cellStyle name="Currency 20 2" xfId="416" xr:uid="{00000000-0005-0000-0000-00003C010000}"/>
    <cellStyle name="Currency 21" xfId="58" xr:uid="{00000000-0005-0000-0000-00003D010000}"/>
    <cellStyle name="Currency 21 2" xfId="418" xr:uid="{00000000-0005-0000-0000-00003E010000}"/>
    <cellStyle name="Currency 22" xfId="61" xr:uid="{00000000-0005-0000-0000-00003F010000}"/>
    <cellStyle name="Currency 22 2" xfId="420" xr:uid="{00000000-0005-0000-0000-000040010000}"/>
    <cellStyle name="Currency 23" xfId="64" xr:uid="{00000000-0005-0000-0000-000041010000}"/>
    <cellStyle name="Currency 23 2" xfId="422" xr:uid="{00000000-0005-0000-0000-000042010000}"/>
    <cellStyle name="Currency 24" xfId="67" xr:uid="{00000000-0005-0000-0000-000043010000}"/>
    <cellStyle name="Currency 24 2" xfId="424" xr:uid="{00000000-0005-0000-0000-000044010000}"/>
    <cellStyle name="Currency 25" xfId="70" xr:uid="{00000000-0005-0000-0000-000045010000}"/>
    <cellStyle name="Currency 25 2" xfId="426" xr:uid="{00000000-0005-0000-0000-000046010000}"/>
    <cellStyle name="Currency 26" xfId="73" xr:uid="{00000000-0005-0000-0000-000047010000}"/>
    <cellStyle name="Currency 26 2" xfId="428" xr:uid="{00000000-0005-0000-0000-000048010000}"/>
    <cellStyle name="Currency 27" xfId="76" xr:uid="{00000000-0005-0000-0000-000049010000}"/>
    <cellStyle name="Currency 27 2" xfId="430" xr:uid="{00000000-0005-0000-0000-00004A010000}"/>
    <cellStyle name="Currency 28" xfId="79" xr:uid="{00000000-0005-0000-0000-00004B010000}"/>
    <cellStyle name="Currency 28 2" xfId="432" xr:uid="{00000000-0005-0000-0000-00004C010000}"/>
    <cellStyle name="Currency 29" xfId="82" xr:uid="{00000000-0005-0000-0000-00004D010000}"/>
    <cellStyle name="Currency 29 2" xfId="434" xr:uid="{00000000-0005-0000-0000-00004E010000}"/>
    <cellStyle name="Currency 3" xfId="2" xr:uid="{00000000-0005-0000-0000-00004F010000}"/>
    <cellStyle name="Currency 3 2" xfId="381" xr:uid="{00000000-0005-0000-0000-000050010000}"/>
    <cellStyle name="Currency 30" xfId="85" xr:uid="{00000000-0005-0000-0000-000051010000}"/>
    <cellStyle name="Currency 30 2" xfId="436" xr:uid="{00000000-0005-0000-0000-000052010000}"/>
    <cellStyle name="Currency 31" xfId="88" xr:uid="{00000000-0005-0000-0000-000053010000}"/>
    <cellStyle name="Currency 31 2" xfId="438" xr:uid="{00000000-0005-0000-0000-000054010000}"/>
    <cellStyle name="Currency 32" xfId="91" xr:uid="{00000000-0005-0000-0000-000055010000}"/>
    <cellStyle name="Currency 32 2" xfId="440" xr:uid="{00000000-0005-0000-0000-000056010000}"/>
    <cellStyle name="Currency 33" xfId="94" xr:uid="{00000000-0005-0000-0000-000057010000}"/>
    <cellStyle name="Currency 33 2" xfId="442" xr:uid="{00000000-0005-0000-0000-000058010000}"/>
    <cellStyle name="Currency 34" xfId="97" xr:uid="{00000000-0005-0000-0000-000059010000}"/>
    <cellStyle name="Currency 34 2" xfId="444" xr:uid="{00000000-0005-0000-0000-00005A010000}"/>
    <cellStyle name="Currency 35" xfId="100" xr:uid="{00000000-0005-0000-0000-00005B010000}"/>
    <cellStyle name="Currency 35 2" xfId="446" xr:uid="{00000000-0005-0000-0000-00005C010000}"/>
    <cellStyle name="Currency 36" xfId="103" xr:uid="{00000000-0005-0000-0000-00005D010000}"/>
    <cellStyle name="Currency 36 2" xfId="448" xr:uid="{00000000-0005-0000-0000-00005E010000}"/>
    <cellStyle name="Currency 37" xfId="106" xr:uid="{00000000-0005-0000-0000-00005F010000}"/>
    <cellStyle name="Currency 37 2" xfId="450" xr:uid="{00000000-0005-0000-0000-000060010000}"/>
    <cellStyle name="Currency 38" xfId="109" xr:uid="{00000000-0005-0000-0000-000061010000}"/>
    <cellStyle name="Currency 38 2" xfId="452" xr:uid="{00000000-0005-0000-0000-000062010000}"/>
    <cellStyle name="Currency 39" xfId="112" xr:uid="{00000000-0005-0000-0000-000063010000}"/>
    <cellStyle name="Currency 39 2" xfId="454" xr:uid="{00000000-0005-0000-0000-000064010000}"/>
    <cellStyle name="Currency 4" xfId="7" xr:uid="{00000000-0005-0000-0000-000065010000}"/>
    <cellStyle name="Currency 4 2" xfId="384" xr:uid="{00000000-0005-0000-0000-000066010000}"/>
    <cellStyle name="Currency 40" xfId="115" xr:uid="{00000000-0005-0000-0000-000067010000}"/>
    <cellStyle name="Currency 40 2" xfId="456" xr:uid="{00000000-0005-0000-0000-000068010000}"/>
    <cellStyle name="Currency 41" xfId="118" xr:uid="{00000000-0005-0000-0000-000069010000}"/>
    <cellStyle name="Currency 41 2" xfId="458" xr:uid="{00000000-0005-0000-0000-00006A010000}"/>
    <cellStyle name="Currency 42" xfId="121" xr:uid="{00000000-0005-0000-0000-00006B010000}"/>
    <cellStyle name="Currency 42 2" xfId="460" xr:uid="{00000000-0005-0000-0000-00006C010000}"/>
    <cellStyle name="Currency 43" xfId="124" xr:uid="{00000000-0005-0000-0000-00006D010000}"/>
    <cellStyle name="Currency 43 2" xfId="462" xr:uid="{00000000-0005-0000-0000-00006E010000}"/>
    <cellStyle name="Currency 44" xfId="127" xr:uid="{00000000-0005-0000-0000-00006F010000}"/>
    <cellStyle name="Currency 44 2" xfId="464" xr:uid="{00000000-0005-0000-0000-000070010000}"/>
    <cellStyle name="Currency 45" xfId="130" xr:uid="{00000000-0005-0000-0000-000071010000}"/>
    <cellStyle name="Currency 45 2" xfId="466" xr:uid="{00000000-0005-0000-0000-000072010000}"/>
    <cellStyle name="Currency 46" xfId="133" xr:uid="{00000000-0005-0000-0000-000073010000}"/>
    <cellStyle name="Currency 46 2" xfId="468" xr:uid="{00000000-0005-0000-0000-000074010000}"/>
    <cellStyle name="Currency 47" xfId="136" xr:uid="{00000000-0005-0000-0000-000075010000}"/>
    <cellStyle name="Currency 47 2" xfId="470" xr:uid="{00000000-0005-0000-0000-000076010000}"/>
    <cellStyle name="Currency 48" xfId="139" xr:uid="{00000000-0005-0000-0000-000077010000}"/>
    <cellStyle name="Currency 48 2" xfId="472" xr:uid="{00000000-0005-0000-0000-000078010000}"/>
    <cellStyle name="Currency 49" xfId="142" xr:uid="{00000000-0005-0000-0000-000079010000}"/>
    <cellStyle name="Currency 49 2" xfId="474" xr:uid="{00000000-0005-0000-0000-00007A010000}"/>
    <cellStyle name="Currency 5" xfId="10" xr:uid="{00000000-0005-0000-0000-00007B010000}"/>
    <cellStyle name="Currency 5 2" xfId="386" xr:uid="{00000000-0005-0000-0000-00007C010000}"/>
    <cellStyle name="Currency 50" xfId="145" xr:uid="{00000000-0005-0000-0000-00007D010000}"/>
    <cellStyle name="Currency 50 2" xfId="476" xr:uid="{00000000-0005-0000-0000-00007E010000}"/>
    <cellStyle name="Currency 51" xfId="148" xr:uid="{00000000-0005-0000-0000-00007F010000}"/>
    <cellStyle name="Currency 51 2" xfId="478" xr:uid="{00000000-0005-0000-0000-000080010000}"/>
    <cellStyle name="Currency 52" xfId="151" xr:uid="{00000000-0005-0000-0000-000081010000}"/>
    <cellStyle name="Currency 52 2" xfId="480" xr:uid="{00000000-0005-0000-0000-000082010000}"/>
    <cellStyle name="Currency 53" xfId="361" xr:uid="{00000000-0005-0000-0000-000083010000}"/>
    <cellStyle name="Currency 53 2" xfId="620" xr:uid="{00000000-0005-0000-0000-000084010000}"/>
    <cellStyle name="Currency 54" xfId="366" xr:uid="{00000000-0005-0000-0000-000085010000}"/>
    <cellStyle name="Currency 54 2" xfId="380" xr:uid="{00000000-0005-0000-0000-000086010000}"/>
    <cellStyle name="Currency 55" xfId="158" xr:uid="{00000000-0005-0000-0000-000087010000}"/>
    <cellStyle name="Currency 55 2" xfId="484" xr:uid="{00000000-0005-0000-0000-000088010000}"/>
    <cellStyle name="Currency 56" xfId="161" xr:uid="{00000000-0005-0000-0000-000089010000}"/>
    <cellStyle name="Currency 56 2" xfId="486" xr:uid="{00000000-0005-0000-0000-00008A010000}"/>
    <cellStyle name="Currency 57" xfId="164" xr:uid="{00000000-0005-0000-0000-00008B010000}"/>
    <cellStyle name="Currency 57 2" xfId="488" xr:uid="{00000000-0005-0000-0000-00008C010000}"/>
    <cellStyle name="Currency 58" xfId="167" xr:uid="{00000000-0005-0000-0000-00008D010000}"/>
    <cellStyle name="Currency 58 2" xfId="490" xr:uid="{00000000-0005-0000-0000-00008E010000}"/>
    <cellStyle name="Currency 59" xfId="170" xr:uid="{00000000-0005-0000-0000-00008F010000}"/>
    <cellStyle name="Currency 59 2" xfId="492" xr:uid="{00000000-0005-0000-0000-000090010000}"/>
    <cellStyle name="Currency 6" xfId="13" xr:uid="{00000000-0005-0000-0000-000091010000}"/>
    <cellStyle name="Currency 6 2" xfId="388" xr:uid="{00000000-0005-0000-0000-000092010000}"/>
    <cellStyle name="Currency 60" xfId="173" xr:uid="{00000000-0005-0000-0000-000093010000}"/>
    <cellStyle name="Currency 60 2" xfId="494" xr:uid="{00000000-0005-0000-0000-000094010000}"/>
    <cellStyle name="Currency 61" xfId="176" xr:uid="{00000000-0005-0000-0000-000095010000}"/>
    <cellStyle name="Currency 61 2" xfId="496" xr:uid="{00000000-0005-0000-0000-000096010000}"/>
    <cellStyle name="Currency 62" xfId="179" xr:uid="{00000000-0005-0000-0000-000097010000}"/>
    <cellStyle name="Currency 62 2" xfId="498" xr:uid="{00000000-0005-0000-0000-000098010000}"/>
    <cellStyle name="Currency 63" xfId="182" xr:uid="{00000000-0005-0000-0000-000099010000}"/>
    <cellStyle name="Currency 63 2" xfId="500" xr:uid="{00000000-0005-0000-0000-00009A010000}"/>
    <cellStyle name="Currency 64" xfId="185" xr:uid="{00000000-0005-0000-0000-00009B010000}"/>
    <cellStyle name="Currency 64 2" xfId="502" xr:uid="{00000000-0005-0000-0000-00009C010000}"/>
    <cellStyle name="Currency 65" xfId="369" xr:uid="{00000000-0005-0000-0000-00009D010000}"/>
    <cellStyle name="Currency 66" xfId="190" xr:uid="{00000000-0005-0000-0000-00009E010000}"/>
    <cellStyle name="Currency 66 2" xfId="505" xr:uid="{00000000-0005-0000-0000-00009F010000}"/>
    <cellStyle name="Currency 67" xfId="193" xr:uid="{00000000-0005-0000-0000-0000A0010000}"/>
    <cellStyle name="Currency 67 2" xfId="507" xr:uid="{00000000-0005-0000-0000-0000A1010000}"/>
    <cellStyle name="Currency 68" xfId="196" xr:uid="{00000000-0005-0000-0000-0000A2010000}"/>
    <cellStyle name="Currency 68 2" xfId="509" xr:uid="{00000000-0005-0000-0000-0000A3010000}"/>
    <cellStyle name="Currency 69" xfId="199" xr:uid="{00000000-0005-0000-0000-0000A4010000}"/>
    <cellStyle name="Currency 69 2" xfId="511" xr:uid="{00000000-0005-0000-0000-0000A5010000}"/>
    <cellStyle name="Currency 7" xfId="16" xr:uid="{00000000-0005-0000-0000-0000A6010000}"/>
    <cellStyle name="Currency 7 2" xfId="390" xr:uid="{00000000-0005-0000-0000-0000A7010000}"/>
    <cellStyle name="Currency 70" xfId="202" xr:uid="{00000000-0005-0000-0000-0000A8010000}"/>
    <cellStyle name="Currency 70 2" xfId="513" xr:uid="{00000000-0005-0000-0000-0000A9010000}"/>
    <cellStyle name="Currency 71" xfId="205" xr:uid="{00000000-0005-0000-0000-0000AA010000}"/>
    <cellStyle name="Currency 71 2" xfId="515" xr:uid="{00000000-0005-0000-0000-0000AB010000}"/>
    <cellStyle name="Currency 72" xfId="208" xr:uid="{00000000-0005-0000-0000-0000AC010000}"/>
    <cellStyle name="Currency 72 2" xfId="517" xr:uid="{00000000-0005-0000-0000-0000AD010000}"/>
    <cellStyle name="Currency 73" xfId="211" xr:uid="{00000000-0005-0000-0000-0000AE010000}"/>
    <cellStyle name="Currency 73 2" xfId="519" xr:uid="{00000000-0005-0000-0000-0000AF010000}"/>
    <cellStyle name="Currency 74" xfId="214" xr:uid="{00000000-0005-0000-0000-0000B0010000}"/>
    <cellStyle name="Currency 74 2" xfId="521" xr:uid="{00000000-0005-0000-0000-0000B1010000}"/>
    <cellStyle name="Currency 75" xfId="217" xr:uid="{00000000-0005-0000-0000-0000B2010000}"/>
    <cellStyle name="Currency 75 2" xfId="523" xr:uid="{00000000-0005-0000-0000-0000B3010000}"/>
    <cellStyle name="Currency 76" xfId="220" xr:uid="{00000000-0005-0000-0000-0000B4010000}"/>
    <cellStyle name="Currency 76 2" xfId="525" xr:uid="{00000000-0005-0000-0000-0000B5010000}"/>
    <cellStyle name="Currency 77" xfId="223" xr:uid="{00000000-0005-0000-0000-0000B6010000}"/>
    <cellStyle name="Currency 77 2" xfId="527" xr:uid="{00000000-0005-0000-0000-0000B7010000}"/>
    <cellStyle name="Currency 78" xfId="226" xr:uid="{00000000-0005-0000-0000-0000B8010000}"/>
    <cellStyle name="Currency 78 2" xfId="529" xr:uid="{00000000-0005-0000-0000-0000B9010000}"/>
    <cellStyle name="Currency 79" xfId="229" xr:uid="{00000000-0005-0000-0000-0000BA010000}"/>
    <cellStyle name="Currency 79 2" xfId="531" xr:uid="{00000000-0005-0000-0000-0000BB010000}"/>
    <cellStyle name="Currency 8" xfId="19" xr:uid="{00000000-0005-0000-0000-0000BC010000}"/>
    <cellStyle name="Currency 8 2" xfId="392" xr:uid="{00000000-0005-0000-0000-0000BD010000}"/>
    <cellStyle name="Currency 80" xfId="232" xr:uid="{00000000-0005-0000-0000-0000BE010000}"/>
    <cellStyle name="Currency 80 2" xfId="533" xr:uid="{00000000-0005-0000-0000-0000BF010000}"/>
    <cellStyle name="Currency 81" xfId="235" xr:uid="{00000000-0005-0000-0000-0000C0010000}"/>
    <cellStyle name="Currency 81 2" xfId="535" xr:uid="{00000000-0005-0000-0000-0000C1010000}"/>
    <cellStyle name="Currency 82" xfId="238" xr:uid="{00000000-0005-0000-0000-0000C2010000}"/>
    <cellStyle name="Currency 82 2" xfId="537" xr:uid="{00000000-0005-0000-0000-0000C3010000}"/>
    <cellStyle name="Currency 83" xfId="241" xr:uid="{00000000-0005-0000-0000-0000C4010000}"/>
    <cellStyle name="Currency 83 2" xfId="539" xr:uid="{00000000-0005-0000-0000-0000C5010000}"/>
    <cellStyle name="Currency 84" xfId="244" xr:uid="{00000000-0005-0000-0000-0000C6010000}"/>
    <cellStyle name="Currency 84 2" xfId="541" xr:uid="{00000000-0005-0000-0000-0000C7010000}"/>
    <cellStyle name="Currency 85" xfId="247" xr:uid="{00000000-0005-0000-0000-0000C8010000}"/>
    <cellStyle name="Currency 85 2" xfId="543" xr:uid="{00000000-0005-0000-0000-0000C9010000}"/>
    <cellStyle name="Currency 86" xfId="250" xr:uid="{00000000-0005-0000-0000-0000CA010000}"/>
    <cellStyle name="Currency 86 2" xfId="545" xr:uid="{00000000-0005-0000-0000-0000CB010000}"/>
    <cellStyle name="Currency 87" xfId="253" xr:uid="{00000000-0005-0000-0000-0000CC010000}"/>
    <cellStyle name="Currency 87 2" xfId="547" xr:uid="{00000000-0005-0000-0000-0000CD010000}"/>
    <cellStyle name="Currency 88" xfId="256" xr:uid="{00000000-0005-0000-0000-0000CE010000}"/>
    <cellStyle name="Currency 88 2" xfId="549" xr:uid="{00000000-0005-0000-0000-0000CF010000}"/>
    <cellStyle name="Currency 89" xfId="259" xr:uid="{00000000-0005-0000-0000-0000D0010000}"/>
    <cellStyle name="Currency 89 2" xfId="551" xr:uid="{00000000-0005-0000-0000-0000D1010000}"/>
    <cellStyle name="Currency 9" xfId="22" xr:uid="{00000000-0005-0000-0000-0000D2010000}"/>
    <cellStyle name="Currency 9 2" xfId="394" xr:uid="{00000000-0005-0000-0000-0000D3010000}"/>
    <cellStyle name="Currency 90" xfId="262" xr:uid="{00000000-0005-0000-0000-0000D4010000}"/>
    <cellStyle name="Currency 90 2" xfId="553" xr:uid="{00000000-0005-0000-0000-0000D5010000}"/>
    <cellStyle name="Currency 91" xfId="265" xr:uid="{00000000-0005-0000-0000-0000D6010000}"/>
    <cellStyle name="Currency 91 2" xfId="555" xr:uid="{00000000-0005-0000-0000-0000D7010000}"/>
    <cellStyle name="Currency 92" xfId="268" xr:uid="{00000000-0005-0000-0000-0000D8010000}"/>
    <cellStyle name="Currency 92 2" xfId="557" xr:uid="{00000000-0005-0000-0000-0000D9010000}"/>
    <cellStyle name="Currency 93" xfId="271" xr:uid="{00000000-0005-0000-0000-0000DA010000}"/>
    <cellStyle name="Currency 93 2" xfId="559" xr:uid="{00000000-0005-0000-0000-0000DB010000}"/>
    <cellStyle name="Currency 94" xfId="274" xr:uid="{00000000-0005-0000-0000-0000DC010000}"/>
    <cellStyle name="Currency 94 2" xfId="561" xr:uid="{00000000-0005-0000-0000-0000DD010000}"/>
    <cellStyle name="Currency 95" xfId="277" xr:uid="{00000000-0005-0000-0000-0000DE010000}"/>
    <cellStyle name="Currency 95 2" xfId="563" xr:uid="{00000000-0005-0000-0000-0000DF010000}"/>
    <cellStyle name="Currency 96" xfId="280" xr:uid="{00000000-0005-0000-0000-0000E0010000}"/>
    <cellStyle name="Currency 96 2" xfId="565" xr:uid="{00000000-0005-0000-0000-0000E1010000}"/>
    <cellStyle name="Currency 97" xfId="283" xr:uid="{00000000-0005-0000-0000-0000E2010000}"/>
    <cellStyle name="Currency 97 2" xfId="567" xr:uid="{00000000-0005-0000-0000-0000E3010000}"/>
    <cellStyle name="Currency 98" xfId="286" xr:uid="{00000000-0005-0000-0000-0000E4010000}"/>
    <cellStyle name="Currency 98 2" xfId="569" xr:uid="{00000000-0005-0000-0000-0000E5010000}"/>
    <cellStyle name="Currency 99" xfId="289" xr:uid="{00000000-0005-0000-0000-0000E6010000}"/>
    <cellStyle name="Currency 99 2" xfId="571" xr:uid="{00000000-0005-0000-0000-0000E7010000}"/>
    <cellStyle name="Followed Hyperlink" xfId="628" builtinId="9" hidden="1"/>
    <cellStyle name="Followed Hyperlink" xfId="630" builtinId="9" hidden="1"/>
    <cellStyle name="Followed Hyperlink" xfId="632" builtinId="9" hidden="1"/>
    <cellStyle name="Hyperlink" xfId="627" builtinId="8" hidden="1"/>
    <cellStyle name="Hyperlink" xfId="629" builtinId="8" hidden="1"/>
    <cellStyle name="Hyperlink" xfId="631" builtinId="8" hidden="1"/>
    <cellStyle name="Normal" xfId="0" builtinId="0"/>
    <cellStyle name="Normal 2" xfId="357" xr:uid="{00000000-0005-0000-0000-0000F1010000}"/>
    <cellStyle name="Normal 2 10" xfId="27" xr:uid="{00000000-0005-0000-0000-0000F2010000}"/>
    <cellStyle name="Normal 2 100" xfId="294" xr:uid="{00000000-0005-0000-0000-0000F3010000}"/>
    <cellStyle name="Normal 2 101" xfId="297" xr:uid="{00000000-0005-0000-0000-0000F4010000}"/>
    <cellStyle name="Normal 2 102" xfId="300" xr:uid="{00000000-0005-0000-0000-0000F5010000}"/>
    <cellStyle name="Normal 2 103" xfId="303" xr:uid="{00000000-0005-0000-0000-0000F6010000}"/>
    <cellStyle name="Normal 2 104" xfId="306" xr:uid="{00000000-0005-0000-0000-0000F7010000}"/>
    <cellStyle name="Normal 2 105" xfId="309" xr:uid="{00000000-0005-0000-0000-0000F8010000}"/>
    <cellStyle name="Normal 2 106" xfId="312" xr:uid="{00000000-0005-0000-0000-0000F9010000}"/>
    <cellStyle name="Normal 2 107" xfId="315" xr:uid="{00000000-0005-0000-0000-0000FA010000}"/>
    <cellStyle name="Normal 2 108" xfId="318" xr:uid="{00000000-0005-0000-0000-0000FB010000}"/>
    <cellStyle name="Normal 2 109" xfId="321" xr:uid="{00000000-0005-0000-0000-0000FC010000}"/>
    <cellStyle name="Normal 2 11" xfId="30" xr:uid="{00000000-0005-0000-0000-0000FD010000}"/>
    <cellStyle name="Normal 2 110" xfId="324" xr:uid="{00000000-0005-0000-0000-0000FE010000}"/>
    <cellStyle name="Normal 2 111" xfId="327" xr:uid="{00000000-0005-0000-0000-0000FF010000}"/>
    <cellStyle name="Normal 2 112" xfId="330" xr:uid="{00000000-0005-0000-0000-000000020000}"/>
    <cellStyle name="Normal 2 113" xfId="333" xr:uid="{00000000-0005-0000-0000-000001020000}"/>
    <cellStyle name="Normal 2 114" xfId="336" xr:uid="{00000000-0005-0000-0000-000002020000}"/>
    <cellStyle name="Normal 2 115" xfId="339" xr:uid="{00000000-0005-0000-0000-000003020000}"/>
    <cellStyle name="Normal 2 116" xfId="342" xr:uid="{00000000-0005-0000-0000-000004020000}"/>
    <cellStyle name="Normal 2 117" xfId="345" xr:uid="{00000000-0005-0000-0000-000005020000}"/>
    <cellStyle name="Normal 2 118" xfId="348" xr:uid="{00000000-0005-0000-0000-000006020000}"/>
    <cellStyle name="Normal 2 119" xfId="351" xr:uid="{00000000-0005-0000-0000-000007020000}"/>
    <cellStyle name="Normal 2 12" xfId="33" xr:uid="{00000000-0005-0000-0000-000008020000}"/>
    <cellStyle name="Normal 2 120" xfId="354" xr:uid="{00000000-0005-0000-0000-000009020000}"/>
    <cellStyle name="Normal 2 121" xfId="617" xr:uid="{00000000-0005-0000-0000-00000A020000}"/>
    <cellStyle name="Normal 2 13" xfId="36" xr:uid="{00000000-0005-0000-0000-00000B020000}"/>
    <cellStyle name="Normal 2 14" xfId="39" xr:uid="{00000000-0005-0000-0000-00000C020000}"/>
    <cellStyle name="Normal 2 15" xfId="42" xr:uid="{00000000-0005-0000-0000-00000D020000}"/>
    <cellStyle name="Normal 2 16" xfId="45" xr:uid="{00000000-0005-0000-0000-00000E020000}"/>
    <cellStyle name="Normal 2 17" xfId="48" xr:uid="{00000000-0005-0000-0000-00000F020000}"/>
    <cellStyle name="Normal 2 18" xfId="51" xr:uid="{00000000-0005-0000-0000-000010020000}"/>
    <cellStyle name="Normal 2 19" xfId="54" xr:uid="{00000000-0005-0000-0000-000011020000}"/>
    <cellStyle name="Normal 2 2" xfId="3" xr:uid="{00000000-0005-0000-0000-000012020000}"/>
    <cellStyle name="Normal 2 20" xfId="57" xr:uid="{00000000-0005-0000-0000-000013020000}"/>
    <cellStyle name="Normal 2 21" xfId="60" xr:uid="{00000000-0005-0000-0000-000014020000}"/>
    <cellStyle name="Normal 2 22" xfId="63" xr:uid="{00000000-0005-0000-0000-000015020000}"/>
    <cellStyle name="Normal 2 23" xfId="66" xr:uid="{00000000-0005-0000-0000-000016020000}"/>
    <cellStyle name="Normal 2 24" xfId="69" xr:uid="{00000000-0005-0000-0000-000017020000}"/>
    <cellStyle name="Normal 2 25" xfId="72" xr:uid="{00000000-0005-0000-0000-000018020000}"/>
    <cellStyle name="Normal 2 26" xfId="75" xr:uid="{00000000-0005-0000-0000-000019020000}"/>
    <cellStyle name="Normal 2 27" xfId="78" xr:uid="{00000000-0005-0000-0000-00001A020000}"/>
    <cellStyle name="Normal 2 28" xfId="81" xr:uid="{00000000-0005-0000-0000-00001B020000}"/>
    <cellStyle name="Normal 2 29" xfId="84" xr:uid="{00000000-0005-0000-0000-00001C020000}"/>
    <cellStyle name="Normal 2 3" xfId="6" xr:uid="{00000000-0005-0000-0000-00001D020000}"/>
    <cellStyle name="Normal 2 30" xfId="87" xr:uid="{00000000-0005-0000-0000-00001E020000}"/>
    <cellStyle name="Normal 2 31" xfId="90" xr:uid="{00000000-0005-0000-0000-00001F020000}"/>
    <cellStyle name="Normal 2 32" xfId="93" xr:uid="{00000000-0005-0000-0000-000020020000}"/>
    <cellStyle name="Normal 2 33" xfId="96" xr:uid="{00000000-0005-0000-0000-000021020000}"/>
    <cellStyle name="Normal 2 34" xfId="99" xr:uid="{00000000-0005-0000-0000-000022020000}"/>
    <cellStyle name="Normal 2 35" xfId="102" xr:uid="{00000000-0005-0000-0000-000023020000}"/>
    <cellStyle name="Normal 2 36" xfId="105" xr:uid="{00000000-0005-0000-0000-000024020000}"/>
    <cellStyle name="Normal 2 37" xfId="108" xr:uid="{00000000-0005-0000-0000-000025020000}"/>
    <cellStyle name="Normal 2 38" xfId="111" xr:uid="{00000000-0005-0000-0000-000026020000}"/>
    <cellStyle name="Normal 2 39" xfId="114" xr:uid="{00000000-0005-0000-0000-000027020000}"/>
    <cellStyle name="Normal 2 4" xfId="9" xr:uid="{00000000-0005-0000-0000-000028020000}"/>
    <cellStyle name="Normal 2 40" xfId="117" xr:uid="{00000000-0005-0000-0000-000029020000}"/>
    <cellStyle name="Normal 2 41" xfId="120" xr:uid="{00000000-0005-0000-0000-00002A020000}"/>
    <cellStyle name="Normal 2 42" xfId="123" xr:uid="{00000000-0005-0000-0000-00002B020000}"/>
    <cellStyle name="Normal 2 43" xfId="126" xr:uid="{00000000-0005-0000-0000-00002C020000}"/>
    <cellStyle name="Normal 2 44" xfId="129" xr:uid="{00000000-0005-0000-0000-00002D020000}"/>
    <cellStyle name="Normal 2 45" xfId="132" xr:uid="{00000000-0005-0000-0000-00002E020000}"/>
    <cellStyle name="Normal 2 46" xfId="135" xr:uid="{00000000-0005-0000-0000-00002F020000}"/>
    <cellStyle name="Normal 2 47" xfId="138" xr:uid="{00000000-0005-0000-0000-000030020000}"/>
    <cellStyle name="Normal 2 48" xfId="141" xr:uid="{00000000-0005-0000-0000-000031020000}"/>
    <cellStyle name="Normal 2 49" xfId="144" xr:uid="{00000000-0005-0000-0000-000032020000}"/>
    <cellStyle name="Normal 2 5" xfId="12" xr:uid="{00000000-0005-0000-0000-000033020000}"/>
    <cellStyle name="Normal 2 50" xfId="147" xr:uid="{00000000-0005-0000-0000-000034020000}"/>
    <cellStyle name="Normal 2 51" xfId="150" xr:uid="{00000000-0005-0000-0000-000035020000}"/>
    <cellStyle name="Normal 2 52" xfId="153" xr:uid="{00000000-0005-0000-0000-000036020000}"/>
    <cellStyle name="Normal 2 53" xfId="155" xr:uid="{00000000-0005-0000-0000-000037020000}"/>
    <cellStyle name="Normal 2 54" xfId="157" xr:uid="{00000000-0005-0000-0000-000038020000}"/>
    <cellStyle name="Normal 2 55" xfId="160" xr:uid="{00000000-0005-0000-0000-000039020000}"/>
    <cellStyle name="Normal 2 56" xfId="163" xr:uid="{00000000-0005-0000-0000-00003A020000}"/>
    <cellStyle name="Normal 2 57" xfId="166" xr:uid="{00000000-0005-0000-0000-00003B020000}"/>
    <cellStyle name="Normal 2 58" xfId="169" xr:uid="{00000000-0005-0000-0000-00003C020000}"/>
    <cellStyle name="Normal 2 59" xfId="172" xr:uid="{00000000-0005-0000-0000-00003D020000}"/>
    <cellStyle name="Normal 2 6" xfId="15" xr:uid="{00000000-0005-0000-0000-00003E020000}"/>
    <cellStyle name="Normal 2 60" xfId="175" xr:uid="{00000000-0005-0000-0000-00003F020000}"/>
    <cellStyle name="Normal 2 61" xfId="178" xr:uid="{00000000-0005-0000-0000-000040020000}"/>
    <cellStyle name="Normal 2 62" xfId="181" xr:uid="{00000000-0005-0000-0000-000041020000}"/>
    <cellStyle name="Normal 2 63" xfId="184" xr:uid="{00000000-0005-0000-0000-000042020000}"/>
    <cellStyle name="Normal 2 64" xfId="187" xr:uid="{00000000-0005-0000-0000-000043020000}"/>
    <cellStyle name="Normal 2 65" xfId="189" xr:uid="{00000000-0005-0000-0000-000044020000}"/>
    <cellStyle name="Normal 2 66" xfId="192" xr:uid="{00000000-0005-0000-0000-000045020000}"/>
    <cellStyle name="Normal 2 67" xfId="195" xr:uid="{00000000-0005-0000-0000-000046020000}"/>
    <cellStyle name="Normal 2 68" xfId="198" xr:uid="{00000000-0005-0000-0000-000047020000}"/>
    <cellStyle name="Normal 2 69" xfId="201" xr:uid="{00000000-0005-0000-0000-000048020000}"/>
    <cellStyle name="Normal 2 7" xfId="18" xr:uid="{00000000-0005-0000-0000-000049020000}"/>
    <cellStyle name="Normal 2 70" xfId="204" xr:uid="{00000000-0005-0000-0000-00004A020000}"/>
    <cellStyle name="Normal 2 71" xfId="207" xr:uid="{00000000-0005-0000-0000-00004B020000}"/>
    <cellStyle name="Normal 2 72" xfId="210" xr:uid="{00000000-0005-0000-0000-00004C020000}"/>
    <cellStyle name="Normal 2 73" xfId="213" xr:uid="{00000000-0005-0000-0000-00004D020000}"/>
    <cellStyle name="Normal 2 74" xfId="216" xr:uid="{00000000-0005-0000-0000-00004E020000}"/>
    <cellStyle name="Normal 2 75" xfId="219" xr:uid="{00000000-0005-0000-0000-00004F020000}"/>
    <cellStyle name="Normal 2 76" xfId="222" xr:uid="{00000000-0005-0000-0000-000050020000}"/>
    <cellStyle name="Normal 2 77" xfId="225" xr:uid="{00000000-0005-0000-0000-000051020000}"/>
    <cellStyle name="Normal 2 78" xfId="228" xr:uid="{00000000-0005-0000-0000-000052020000}"/>
    <cellStyle name="Normal 2 79" xfId="231" xr:uid="{00000000-0005-0000-0000-000053020000}"/>
    <cellStyle name="Normal 2 8" xfId="21" xr:uid="{00000000-0005-0000-0000-000054020000}"/>
    <cellStyle name="Normal 2 80" xfId="234" xr:uid="{00000000-0005-0000-0000-000055020000}"/>
    <cellStyle name="Normal 2 81" xfId="237" xr:uid="{00000000-0005-0000-0000-000056020000}"/>
    <cellStyle name="Normal 2 82" xfId="240" xr:uid="{00000000-0005-0000-0000-000057020000}"/>
    <cellStyle name="Normal 2 83" xfId="243" xr:uid="{00000000-0005-0000-0000-000058020000}"/>
    <cellStyle name="Normal 2 84" xfId="246" xr:uid="{00000000-0005-0000-0000-000059020000}"/>
    <cellStyle name="Normal 2 85" xfId="249" xr:uid="{00000000-0005-0000-0000-00005A020000}"/>
    <cellStyle name="Normal 2 86" xfId="252" xr:uid="{00000000-0005-0000-0000-00005B020000}"/>
    <cellStyle name="Normal 2 87" xfId="255" xr:uid="{00000000-0005-0000-0000-00005C020000}"/>
    <cellStyle name="Normal 2 88" xfId="258" xr:uid="{00000000-0005-0000-0000-00005D020000}"/>
    <cellStyle name="Normal 2 89" xfId="261" xr:uid="{00000000-0005-0000-0000-00005E020000}"/>
    <cellStyle name="Normal 2 9" xfId="24" xr:uid="{00000000-0005-0000-0000-00005F020000}"/>
    <cellStyle name="Normal 2 90" xfId="264" xr:uid="{00000000-0005-0000-0000-000060020000}"/>
    <cellStyle name="Normal 2 91" xfId="267" xr:uid="{00000000-0005-0000-0000-000061020000}"/>
    <cellStyle name="Normal 2 92" xfId="270" xr:uid="{00000000-0005-0000-0000-000062020000}"/>
    <cellStyle name="Normal 2 93" xfId="273" xr:uid="{00000000-0005-0000-0000-000063020000}"/>
    <cellStyle name="Normal 2 94" xfId="276" xr:uid="{00000000-0005-0000-0000-000064020000}"/>
    <cellStyle name="Normal 2 95" xfId="279" xr:uid="{00000000-0005-0000-0000-000065020000}"/>
    <cellStyle name="Normal 2 96" xfId="282" xr:uid="{00000000-0005-0000-0000-000066020000}"/>
    <cellStyle name="Normal 2 97" xfId="285" xr:uid="{00000000-0005-0000-0000-000067020000}"/>
    <cellStyle name="Normal 2 98" xfId="288" xr:uid="{00000000-0005-0000-0000-000068020000}"/>
    <cellStyle name="Normal 2 99" xfId="291" xr:uid="{00000000-0005-0000-0000-000069020000}"/>
    <cellStyle name="Normal 3" xfId="358" xr:uid="{00000000-0005-0000-0000-00006A020000}"/>
    <cellStyle name="Normal 3 2" xfId="618" xr:uid="{00000000-0005-0000-0000-00006B020000}"/>
    <cellStyle name="Normal 4" xfId="363" xr:uid="{00000000-0005-0000-0000-00006C020000}"/>
    <cellStyle name="Normal 4 2" xfId="621" xr:uid="{00000000-0005-0000-0000-00006D020000}"/>
    <cellStyle name="Normal 5" xfId="367" xr:uid="{00000000-0005-0000-0000-00006E020000}"/>
    <cellStyle name="Normal 5 2" xfId="624" xr:uid="{00000000-0005-0000-0000-00006F020000}"/>
    <cellStyle name="Normal 6" xfId="370" xr:uid="{00000000-0005-0000-0000-000070020000}"/>
    <cellStyle name="Normal 6 2" xfId="379" xr:uid="{00000000-0005-0000-0000-000071020000}"/>
    <cellStyle name="Normal 7" xfId="373" xr:uid="{00000000-0005-0000-0000-000072020000}"/>
    <cellStyle name="Normal 8" xfId="376" xr:uid="{00000000-0005-0000-0000-000073020000}"/>
    <cellStyle name="Percent 2" xfId="359" xr:uid="{00000000-0005-0000-0000-000074020000}"/>
    <cellStyle name="Percent 2 2" xfId="623" xr:uid="{00000000-0005-0000-0000-000075020000}"/>
    <cellStyle name="Percent 3" xfId="364" xr:uid="{00000000-0005-0000-0000-000076020000}"/>
    <cellStyle name="Percent 3 2" xfId="626" xr:uid="{00000000-0005-0000-0000-000077020000}"/>
    <cellStyle name="Percent 4" xfId="375" xr:uid="{00000000-0005-0000-0000-000078020000}"/>
    <cellStyle name="Percent 5" xfId="378" xr:uid="{00000000-0005-0000-0000-000079020000}"/>
  </cellStyles>
  <dxfs count="4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B1B3B4"/>
      <color rgb="FF007A3D"/>
      <color rgb="FF00335B"/>
      <color rgb="FF939905"/>
      <color rgb="FF008789"/>
      <color rgb="FFAE99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I$20"/>
</file>

<file path=xl/ctrlProps/ctrlProp10.xml><?xml version="1.0" encoding="utf-8"?>
<formControlPr xmlns="http://schemas.microsoft.com/office/spreadsheetml/2009/9/main" objectType="CheckBox" fmlaLink="$I$22"/>
</file>

<file path=xl/ctrlProps/ctrlProp2.xml><?xml version="1.0" encoding="utf-8"?>
<formControlPr xmlns="http://schemas.microsoft.com/office/spreadsheetml/2009/9/main" objectType="CheckBox" fmlaLink="$I$20"/>
</file>

<file path=xl/ctrlProps/ctrlProp3.xml><?xml version="1.0" encoding="utf-8"?>
<formControlPr xmlns="http://schemas.microsoft.com/office/spreadsheetml/2009/9/main" objectType="CheckBox" fmlaLink="$I$20"/>
</file>

<file path=xl/ctrlProps/ctrlProp4.xml><?xml version="1.0" encoding="utf-8"?>
<formControlPr xmlns="http://schemas.microsoft.com/office/spreadsheetml/2009/9/main" objectType="CheckBox" fmlaLink="$I$22"/>
</file>

<file path=xl/ctrlProps/ctrlProp5.xml><?xml version="1.0" encoding="utf-8"?>
<formControlPr xmlns="http://schemas.microsoft.com/office/spreadsheetml/2009/9/main" objectType="CheckBox" checked="Checked" fmlaLink="$I$20"/>
</file>

<file path=xl/ctrlProps/ctrlProp6.xml><?xml version="1.0" encoding="utf-8"?>
<formControlPr xmlns="http://schemas.microsoft.com/office/spreadsheetml/2009/9/main" objectType="CheckBox" checked="Checked" fmlaLink="$I$22"/>
</file>

<file path=xl/ctrlProps/ctrlProp7.xml><?xml version="1.0" encoding="utf-8"?>
<formControlPr xmlns="http://schemas.microsoft.com/office/spreadsheetml/2009/9/main" objectType="CheckBox" fmlaLink="$I$20"/>
</file>

<file path=xl/ctrlProps/ctrlProp8.xml><?xml version="1.0" encoding="utf-8"?>
<formControlPr xmlns="http://schemas.microsoft.com/office/spreadsheetml/2009/9/main" objectType="CheckBox" fmlaLink="$I$22"/>
</file>

<file path=xl/ctrlProps/ctrlProp9.xml><?xml version="1.0" encoding="utf-8"?>
<formControlPr xmlns="http://schemas.microsoft.com/office/spreadsheetml/2009/9/main" objectType="CheckBox" fmlaLink="$I$2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Advantage (Mundial)'!A1"/><Relationship Id="rId7" Type="http://schemas.openxmlformats.org/officeDocument/2006/relationships/hyperlink" Target="#'Resumen tarifas anuales'!A1"/><Relationship Id="rId2" Type="http://schemas.openxmlformats.org/officeDocument/2006/relationships/hyperlink" Target="#Privilege!A1"/><Relationship Id="rId1" Type="http://schemas.openxmlformats.org/officeDocument/2006/relationships/hyperlink" Target="#Exclusive!A1"/><Relationship Id="rId6" Type="http://schemas.openxmlformats.org/officeDocument/2006/relationships/hyperlink" Target="#Critical!A1"/><Relationship Id="rId5" Type="http://schemas.openxmlformats.org/officeDocument/2006/relationships/hyperlink" Target="#Essential!A1"/><Relationship Id="rId4" Type="http://schemas.openxmlformats.org/officeDocument/2006/relationships/hyperlink" Target="#Secure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Resumen tarifas anuales'!A1"/><Relationship Id="rId1" Type="http://schemas.openxmlformats.org/officeDocument/2006/relationships/hyperlink" Target="#'INGRESO DE DATO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399707</xdr:colOff>
      <xdr:row>0</xdr:row>
      <xdr:rowOff>47625</xdr:rowOff>
    </xdr:from>
    <xdr:to>
      <xdr:col>10</xdr:col>
      <xdr:colOff>47623</xdr:colOff>
      <xdr:row>5</xdr:row>
      <xdr:rowOff>120777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1387926" y="47625"/>
          <a:ext cx="11970885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607224</xdr:colOff>
      <xdr:row>0</xdr:row>
      <xdr:rowOff>85726</xdr:rowOff>
    </xdr:from>
    <xdr:to>
      <xdr:col>9</xdr:col>
      <xdr:colOff>1321600</xdr:colOff>
      <xdr:row>5</xdr:row>
      <xdr:rowOff>83344</xdr:rowOff>
    </xdr:to>
    <xdr:sp macro="" textlink="">
      <xdr:nvSpPr>
        <xdr:cNvPr id="3084" name="Text Box 12">
          <a:extLst>
            <a:ext uri="{FF2B5EF4-FFF2-40B4-BE49-F238E27FC236}">
              <a16:creationId xmlns:a16="http://schemas.microsoft.com/office/drawing/2014/main" id="{00000000-0008-0000-0000-00000C0C0000}"/>
            </a:ext>
          </a:extLst>
        </xdr:cNvPr>
        <xdr:cNvSpPr txBox="1">
          <a:spLocks noChangeArrowheads="1"/>
        </xdr:cNvSpPr>
      </xdr:nvSpPr>
      <xdr:spPr bwMode="auto">
        <a:xfrm>
          <a:off x="9810755" y="85726"/>
          <a:ext cx="3452814" cy="1116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4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[Belize, Guatemala, Guyana, Nicaragua, Suriname, Uruguay, Peru, Caribbean]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762000</xdr:colOff>
      <xdr:row>22</xdr:row>
      <xdr:rowOff>104775</xdr:rowOff>
    </xdr:from>
    <xdr:to>
      <xdr:col>2</xdr:col>
      <xdr:colOff>106457</xdr:colOff>
      <xdr:row>29</xdr:row>
      <xdr:rowOff>190500</xdr:rowOff>
    </xdr:to>
    <xdr:sp macro="" textlink="">
      <xdr:nvSpPr>
        <xdr:cNvPr id="3090" name="Oval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SpPr>
          <a:spLocks noChangeArrowheads="1"/>
        </xdr:cNvSpPr>
      </xdr:nvSpPr>
      <xdr:spPr bwMode="auto">
        <a:xfrm>
          <a:off x="762000" y="5195358"/>
          <a:ext cx="1715124" cy="1789642"/>
        </a:xfrm>
        <a:prstGeom prst="ellipse">
          <a:avLst/>
        </a:prstGeom>
        <a:solidFill>
          <a:srgbClr val="AE9962"/>
        </a:solidFill>
        <a:ln w="38100" algn="ctr">
          <a:solidFill>
            <a:srgbClr val="969696"/>
          </a:solidFill>
          <a:round/>
          <a:headEnd/>
          <a:tailEnd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EXCLUSIVE Care</a:t>
          </a:r>
        </a:p>
      </xdr:txBody>
    </xdr:sp>
    <xdr:clientData/>
  </xdr:twoCellAnchor>
  <xdr:twoCellAnchor editAs="absolute">
    <xdr:from>
      <xdr:col>2</xdr:col>
      <xdr:colOff>523875</xdr:colOff>
      <xdr:row>22</xdr:row>
      <xdr:rowOff>114300</xdr:rowOff>
    </xdr:from>
    <xdr:to>
      <xdr:col>3</xdr:col>
      <xdr:colOff>873724</xdr:colOff>
      <xdr:row>29</xdr:row>
      <xdr:rowOff>219075</xdr:rowOff>
    </xdr:to>
    <xdr:sp macro="" textlink="">
      <xdr:nvSpPr>
        <xdr:cNvPr id="3096" name="Oval 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SpPr>
          <a:spLocks noChangeArrowheads="1"/>
        </xdr:cNvSpPr>
      </xdr:nvSpPr>
      <xdr:spPr bwMode="auto">
        <a:xfrm>
          <a:off x="2894542" y="5204883"/>
          <a:ext cx="1725682" cy="1808692"/>
        </a:xfrm>
        <a:prstGeom prst="ellipse">
          <a:avLst/>
        </a:prstGeom>
        <a:solidFill>
          <a:srgbClr val="B1B3B4"/>
        </a:solidFill>
        <a:ln w="38100" algn="ctr">
          <a:solidFill>
            <a:srgbClr val="969696"/>
          </a:solidFill>
          <a:round/>
          <a:headEnd/>
          <a:tailEnd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27432" rIns="36576" bIns="27432" anchor="b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PRIVILEGE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Care</a:t>
          </a:r>
        </a:p>
        <a:p>
          <a:pPr algn="ctr" rtl="0">
            <a:defRPr sz="1000"/>
          </a:pPr>
          <a:endParaRPr lang="es-ES" sz="1300" b="1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13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absolute">
    <xdr:from>
      <xdr:col>3</xdr:col>
      <xdr:colOff>1266825</xdr:colOff>
      <xdr:row>22</xdr:row>
      <xdr:rowOff>114300</xdr:rowOff>
    </xdr:from>
    <xdr:to>
      <xdr:col>5</xdr:col>
      <xdr:colOff>234975</xdr:colOff>
      <xdr:row>29</xdr:row>
      <xdr:rowOff>219075</xdr:rowOff>
    </xdr:to>
    <xdr:sp macro="" textlink="">
      <xdr:nvSpPr>
        <xdr:cNvPr id="3098" name="Oval 2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SpPr>
          <a:spLocks noChangeArrowheads="1"/>
        </xdr:cNvSpPr>
      </xdr:nvSpPr>
      <xdr:spPr bwMode="auto">
        <a:xfrm>
          <a:off x="4993481" y="5114925"/>
          <a:ext cx="1706588" cy="1771650"/>
        </a:xfrm>
        <a:prstGeom prst="ellipse">
          <a:avLst/>
        </a:prstGeom>
        <a:solidFill>
          <a:srgbClr val="007A3D"/>
        </a:solidFill>
        <a:ln w="38100" algn="ctr">
          <a:solidFill>
            <a:srgbClr val="969696"/>
          </a:solidFill>
          <a:round/>
          <a:headEnd/>
          <a:tailEnd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ADVANTAGE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Care</a:t>
          </a:r>
        </a:p>
        <a:p>
          <a:pPr algn="ctr" rtl="0">
            <a:defRPr sz="1000"/>
          </a:pPr>
          <a:endParaRPr lang="es-ES" sz="1300" b="1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absolute">
    <xdr:from>
      <xdr:col>5</xdr:col>
      <xdr:colOff>666750</xdr:colOff>
      <xdr:row>22</xdr:row>
      <xdr:rowOff>114300</xdr:rowOff>
    </xdr:from>
    <xdr:to>
      <xdr:col>6</xdr:col>
      <xdr:colOff>1016599</xdr:colOff>
      <xdr:row>29</xdr:row>
      <xdr:rowOff>200025</xdr:rowOff>
    </xdr:to>
    <xdr:sp macro="" textlink="">
      <xdr:nvSpPr>
        <xdr:cNvPr id="3100" name="Oval 2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SpPr>
          <a:spLocks noChangeArrowheads="1"/>
        </xdr:cNvSpPr>
      </xdr:nvSpPr>
      <xdr:spPr bwMode="auto">
        <a:xfrm>
          <a:off x="7164917" y="5204883"/>
          <a:ext cx="1725682" cy="1789642"/>
        </a:xfrm>
        <a:prstGeom prst="ellipse">
          <a:avLst/>
        </a:prstGeom>
        <a:solidFill>
          <a:srgbClr val="00335B"/>
        </a:solidFill>
        <a:ln w="38100" algn="ctr">
          <a:solidFill>
            <a:srgbClr val="969696"/>
          </a:solidFill>
          <a:round/>
          <a:headEnd/>
          <a:tailEnd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27432" rIns="36576" bIns="27432" anchor="b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 SECURE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 Care</a:t>
          </a:r>
        </a:p>
        <a:p>
          <a:pPr algn="ctr" rtl="0">
            <a:defRPr sz="1000"/>
          </a:pPr>
          <a:endParaRPr lang="es-ES" sz="1300" b="1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1300" b="1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absolute">
    <xdr:from>
      <xdr:col>7</xdr:col>
      <xdr:colOff>0</xdr:colOff>
      <xdr:row>22</xdr:row>
      <xdr:rowOff>114300</xdr:rowOff>
    </xdr:from>
    <xdr:to>
      <xdr:col>8</xdr:col>
      <xdr:colOff>349849</xdr:colOff>
      <xdr:row>29</xdr:row>
      <xdr:rowOff>200025</xdr:rowOff>
    </xdr:to>
    <xdr:sp macro="" textlink="">
      <xdr:nvSpPr>
        <xdr:cNvPr id="3101" name="Oval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D0C0000}"/>
            </a:ext>
          </a:extLst>
        </xdr:cNvPr>
        <xdr:cNvSpPr>
          <a:spLocks noChangeArrowheads="1"/>
        </xdr:cNvSpPr>
      </xdr:nvSpPr>
      <xdr:spPr bwMode="auto">
        <a:xfrm>
          <a:off x="9249833" y="5204883"/>
          <a:ext cx="1725683" cy="1789642"/>
        </a:xfrm>
        <a:prstGeom prst="ellipse">
          <a:avLst/>
        </a:prstGeom>
        <a:solidFill>
          <a:srgbClr val="939905"/>
        </a:solidFill>
        <a:ln w="38100" algn="ctr">
          <a:solidFill>
            <a:srgbClr val="969696"/>
          </a:solidFill>
          <a:round/>
          <a:headEnd/>
          <a:tailEnd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27432" rIns="36576" bIns="27432" anchor="b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chemeClr val="bg1"/>
              </a:solidFill>
              <a:latin typeface="Arial"/>
              <a:cs typeface="Arial"/>
            </a:rPr>
            <a:t>Bupa ESSENTIAL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chemeClr val="bg1"/>
              </a:solidFill>
              <a:latin typeface="Arial"/>
              <a:cs typeface="Arial"/>
            </a:rPr>
            <a:t>Care</a:t>
          </a:r>
        </a:p>
        <a:p>
          <a:pPr algn="ctr" rtl="0">
            <a:defRPr sz="1000"/>
          </a:pPr>
          <a:endParaRPr lang="es-ES" sz="1300" b="1" i="0" u="none" strike="noStrike" baseline="0">
            <a:solidFill>
              <a:srgbClr val="00008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1300" b="1" i="0" u="none" strike="noStrike" baseline="0">
            <a:solidFill>
              <a:srgbClr val="000080"/>
            </a:solidFill>
            <a:latin typeface="Arial"/>
            <a:cs typeface="Arial"/>
          </a:endParaRPr>
        </a:p>
      </xdr:txBody>
    </xdr:sp>
    <xdr:clientData/>
  </xdr:twoCellAnchor>
  <xdr:twoCellAnchor editAs="absolute">
    <xdr:from>
      <xdr:col>8</xdr:col>
      <xdr:colOff>704850</xdr:colOff>
      <xdr:row>22</xdr:row>
      <xdr:rowOff>123825</xdr:rowOff>
    </xdr:from>
    <xdr:to>
      <xdr:col>9</xdr:col>
      <xdr:colOff>1044141</xdr:colOff>
      <xdr:row>30</xdr:row>
      <xdr:rowOff>0</xdr:rowOff>
    </xdr:to>
    <xdr:sp macro="" textlink="">
      <xdr:nvSpPr>
        <xdr:cNvPr id="3102" name="Oval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E0C0000}"/>
            </a:ext>
          </a:extLst>
        </xdr:cNvPr>
        <xdr:cNvSpPr>
          <a:spLocks noChangeArrowheads="1"/>
        </xdr:cNvSpPr>
      </xdr:nvSpPr>
      <xdr:spPr bwMode="auto">
        <a:xfrm>
          <a:off x="11330517" y="5214408"/>
          <a:ext cx="1715124" cy="1808692"/>
        </a:xfrm>
        <a:prstGeom prst="ellipse">
          <a:avLst/>
        </a:prstGeom>
        <a:solidFill>
          <a:srgbClr val="008789"/>
        </a:solidFill>
        <a:ln w="38100" algn="ctr">
          <a:solidFill>
            <a:srgbClr val="969696"/>
          </a:solidFill>
          <a:round/>
          <a:headEnd/>
          <a:tailEnd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27432" rIns="36576" bIns="27432" anchor="b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chemeClr val="bg1"/>
              </a:solidFill>
              <a:latin typeface="Arial"/>
              <a:cs typeface="Arial"/>
            </a:rPr>
            <a:t>Bupa CRITICAL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chemeClr val="bg1"/>
              </a:solidFill>
              <a:latin typeface="Arial"/>
              <a:cs typeface="Arial"/>
            </a:rPr>
            <a:t>Care</a:t>
          </a:r>
        </a:p>
        <a:p>
          <a:pPr algn="ctr" rtl="0">
            <a:defRPr sz="1000"/>
          </a:pPr>
          <a:endParaRPr lang="es-ES" sz="1300" b="1" i="0" u="none" strike="noStrike" baseline="0">
            <a:solidFill>
              <a:srgbClr val="00008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1300" b="1" i="0" u="none" strike="noStrike" baseline="0">
            <a:solidFill>
              <a:srgbClr val="00008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827351</xdr:colOff>
      <xdr:row>31</xdr:row>
      <xdr:rowOff>189442</xdr:rowOff>
    </xdr:from>
    <xdr:to>
      <xdr:col>8</xdr:col>
      <xdr:colOff>608276</xdr:colOff>
      <xdr:row>34</xdr:row>
      <xdr:rowOff>103717</xdr:rowOff>
    </xdr:to>
    <xdr:sp macro="" textlink="">
      <xdr:nvSpPr>
        <xdr:cNvPr id="3106" name="Text Box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7325518" y="7470775"/>
          <a:ext cx="3908425" cy="644525"/>
        </a:xfrm>
        <a:prstGeom prst="rect">
          <a:avLst/>
        </a:prstGeom>
        <a:ln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600" b="1" i="0" u="none" strike="noStrike" baseline="0">
              <a:solidFill>
                <a:sysClr val="windowText" lastClr="000000"/>
              </a:solidFill>
              <a:latin typeface="BUPAQuantaText" pitchFamily="2" charset="0"/>
              <a:cs typeface="Microsoft Sans Serif"/>
            </a:rPr>
            <a:t>VER RESUMEN DE TARIFAS ANUALES</a:t>
          </a:r>
        </a:p>
      </xdr:txBody>
    </xdr:sp>
    <xdr:clientData fPrintsWithSheet="0"/>
  </xdr:twoCellAnchor>
  <xdr:twoCellAnchor>
    <xdr:from>
      <xdr:col>2</xdr:col>
      <xdr:colOff>309563</xdr:colOff>
      <xdr:row>31</xdr:row>
      <xdr:rowOff>190501</xdr:rowOff>
    </xdr:from>
    <xdr:to>
      <xdr:col>5</xdr:col>
      <xdr:colOff>90488</xdr:colOff>
      <xdr:row>34</xdr:row>
      <xdr:rowOff>104776</xdr:rowOff>
    </xdr:to>
    <xdr:sp macro="[0]!TextBox34_Click" textlink="">
      <xdr:nvSpPr>
        <xdr:cNvPr id="13" name="Text Box 3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2680230" y="7471834"/>
          <a:ext cx="3908425" cy="644525"/>
        </a:xfrm>
        <a:prstGeom prst="rect">
          <a:avLst/>
        </a:prstGeom>
        <a:ln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600" b="1" i="0" u="none" strike="noStrike" baseline="0">
              <a:solidFill>
                <a:sysClr val="windowText" lastClr="000000"/>
              </a:solidFill>
              <a:latin typeface="BUPAQuantaText" pitchFamily="2" charset="0"/>
              <a:cs typeface="Microsoft Sans Serif"/>
            </a:rPr>
            <a:t>VER COMPARACION DE BENEFICIOS</a:t>
          </a:r>
        </a:p>
      </xdr:txBody>
    </xdr:sp>
    <xdr:clientData fPrintsWithSheet="0"/>
  </xdr:twoCellAnchor>
  <xdr:twoCellAnchor editAs="oneCell">
    <xdr:from>
      <xdr:col>0</xdr:col>
      <xdr:colOff>59530</xdr:colOff>
      <xdr:row>0</xdr:row>
      <xdr:rowOff>47625</xdr:rowOff>
    </xdr:from>
    <xdr:to>
      <xdr:col>1</xdr:col>
      <xdr:colOff>285409</xdr:colOff>
      <xdr:row>5</xdr:row>
      <xdr:rowOff>123825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0" y="47625"/>
          <a:ext cx="1214098" cy="11953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2769054</xdr:colOff>
      <xdr:row>3</xdr:row>
      <xdr:rowOff>48986</xdr:rowOff>
    </xdr:to>
    <xdr:sp macro="" textlink="">
      <xdr:nvSpPr>
        <xdr:cNvPr id="2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0" y="176893"/>
          <a:ext cx="2769054" cy="402772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1</xdr:col>
      <xdr:colOff>15873</xdr:colOff>
      <xdr:row>56</xdr:row>
      <xdr:rowOff>0</xdr:rowOff>
    </xdr:from>
    <xdr:to>
      <xdr:col>1</xdr:col>
      <xdr:colOff>2746374</xdr:colOff>
      <xdr:row>57</xdr:row>
      <xdr:rowOff>0</xdr:rowOff>
    </xdr:to>
    <xdr:sp macro="[0]!RoundedRectangle2_Click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 bwMode="auto">
        <a:xfrm>
          <a:off x="3063873" y="16160750"/>
          <a:ext cx="2730501" cy="444500"/>
        </a:xfrm>
        <a:prstGeom prst="roundRect">
          <a:avLst/>
        </a:prstGeom>
        <a:solidFill>
          <a:srgbClr val="AE9962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800" b="1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VER</a:t>
          </a:r>
          <a:r>
            <a:rPr lang="en-US" sz="1800" b="1" baseline="0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 TARIFAS</a:t>
          </a:r>
          <a:endParaRPr lang="en-US" sz="1800" b="1">
            <a:solidFill>
              <a:schemeClr val="bg1"/>
            </a:solidFill>
            <a:latin typeface="Maiandra GD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15815</xdr:colOff>
      <xdr:row>56</xdr:row>
      <xdr:rowOff>3966</xdr:rowOff>
    </xdr:from>
    <xdr:to>
      <xdr:col>2</xdr:col>
      <xdr:colOff>2746316</xdr:colOff>
      <xdr:row>57</xdr:row>
      <xdr:rowOff>3966</xdr:rowOff>
    </xdr:to>
    <xdr:sp macro="[0]!RoundedRectangle4_Click" textlink="">
      <xdr:nvSpPr>
        <xdr:cNvPr id="5" name="Rounded Rectangl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 bwMode="auto">
        <a:xfrm>
          <a:off x="5826065" y="16267904"/>
          <a:ext cx="2730501" cy="440531"/>
        </a:xfrm>
        <a:prstGeom prst="roundRect">
          <a:avLst/>
        </a:prstGeom>
        <a:solidFill>
          <a:srgbClr val="B1B3B4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800" b="1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VER</a:t>
          </a:r>
          <a:r>
            <a:rPr lang="en-US" sz="1800" b="1" baseline="0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 TARIFAS</a:t>
          </a:r>
          <a:endParaRPr lang="en-US" sz="1800" b="1">
            <a:solidFill>
              <a:schemeClr val="bg1"/>
            </a:solidFill>
            <a:latin typeface="Maiandra GD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13379</xdr:colOff>
      <xdr:row>56</xdr:row>
      <xdr:rowOff>1588</xdr:rowOff>
    </xdr:from>
    <xdr:to>
      <xdr:col>3</xdr:col>
      <xdr:colOff>2743880</xdr:colOff>
      <xdr:row>57</xdr:row>
      <xdr:rowOff>1588</xdr:rowOff>
    </xdr:to>
    <xdr:sp macro="[0]!RoundedRectangle5_Click" textlink="">
      <xdr:nvSpPr>
        <xdr:cNvPr id="6" name="Rounded Rectangl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 bwMode="auto">
        <a:xfrm>
          <a:off x="8585879" y="16265526"/>
          <a:ext cx="2730501" cy="440531"/>
        </a:xfrm>
        <a:prstGeom prst="roundRect">
          <a:avLst/>
        </a:prstGeom>
        <a:solidFill>
          <a:srgbClr val="007A3D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800" b="1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VER</a:t>
          </a:r>
          <a:r>
            <a:rPr lang="en-US" sz="1800" b="1" baseline="0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 TARIFAS</a:t>
          </a:r>
          <a:endParaRPr lang="en-US" sz="1800" b="1">
            <a:solidFill>
              <a:schemeClr val="bg1"/>
            </a:solidFill>
            <a:latin typeface="Maiandra GD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10943</xdr:colOff>
      <xdr:row>55</xdr:row>
      <xdr:rowOff>213523</xdr:rowOff>
    </xdr:from>
    <xdr:to>
      <xdr:col>4</xdr:col>
      <xdr:colOff>2741444</xdr:colOff>
      <xdr:row>56</xdr:row>
      <xdr:rowOff>439741</xdr:rowOff>
    </xdr:to>
    <xdr:sp macro="[0]!RoundedRectangle6_Click" textlink="">
      <xdr:nvSpPr>
        <xdr:cNvPr id="7" name="Rounded Rectangl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>
          <a:off x="11345693" y="16263148"/>
          <a:ext cx="2730501" cy="440531"/>
        </a:xfrm>
        <a:prstGeom prst="roundRect">
          <a:avLst/>
        </a:prstGeom>
        <a:solidFill>
          <a:srgbClr val="00335B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800" b="1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VER</a:t>
          </a:r>
          <a:r>
            <a:rPr lang="en-US" sz="1800" b="1" baseline="0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 TARIFAS</a:t>
          </a:r>
          <a:endParaRPr lang="en-US" sz="1800" b="1">
            <a:solidFill>
              <a:schemeClr val="bg1"/>
            </a:solidFill>
            <a:latin typeface="Maiandra GD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20413</xdr:colOff>
      <xdr:row>55</xdr:row>
      <xdr:rowOff>211145</xdr:rowOff>
    </xdr:from>
    <xdr:to>
      <xdr:col>5</xdr:col>
      <xdr:colOff>2750914</xdr:colOff>
      <xdr:row>56</xdr:row>
      <xdr:rowOff>437363</xdr:rowOff>
    </xdr:to>
    <xdr:sp macro="[0]!RoundedRectangle7_Click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 bwMode="auto">
        <a:xfrm>
          <a:off x="14117413" y="16260770"/>
          <a:ext cx="2730501" cy="440531"/>
        </a:xfrm>
        <a:prstGeom prst="roundRect">
          <a:avLst/>
        </a:prstGeom>
        <a:solidFill>
          <a:srgbClr val="939905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800" b="1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VER</a:t>
          </a:r>
          <a:r>
            <a:rPr lang="en-US" sz="1800" b="1" baseline="0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 TARIFAS</a:t>
          </a:r>
          <a:endParaRPr lang="en-US" sz="1800" b="1">
            <a:solidFill>
              <a:schemeClr val="bg1"/>
            </a:solidFill>
            <a:latin typeface="Maiandra GD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17977</xdr:colOff>
      <xdr:row>56</xdr:row>
      <xdr:rowOff>6360</xdr:rowOff>
    </xdr:from>
    <xdr:to>
      <xdr:col>6</xdr:col>
      <xdr:colOff>2748478</xdr:colOff>
      <xdr:row>57</xdr:row>
      <xdr:rowOff>6360</xdr:rowOff>
    </xdr:to>
    <xdr:sp macro="[0]!RoundedRectangle8_Click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 bwMode="auto">
        <a:xfrm>
          <a:off x="16877227" y="16270298"/>
          <a:ext cx="2730501" cy="440531"/>
        </a:xfrm>
        <a:prstGeom prst="roundRect">
          <a:avLst/>
        </a:prstGeom>
        <a:solidFill>
          <a:srgbClr val="008789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800" b="1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VER</a:t>
          </a:r>
          <a:r>
            <a:rPr lang="en-US" sz="1800" b="1" baseline="0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 TARIFAS</a:t>
          </a:r>
          <a:endParaRPr lang="en-US" sz="1800" b="1">
            <a:solidFill>
              <a:schemeClr val="bg1"/>
            </a:solidFill>
            <a:latin typeface="Maiandra GD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2070408</xdr:colOff>
      <xdr:row>58</xdr:row>
      <xdr:rowOff>70499</xdr:rowOff>
    </xdr:from>
    <xdr:to>
      <xdr:col>4</xdr:col>
      <xdr:colOff>403464</xdr:colOff>
      <xdr:row>60</xdr:row>
      <xdr:rowOff>58072</xdr:rowOff>
    </xdr:to>
    <xdr:sp macro="" textlink="">
      <xdr:nvSpPr>
        <xdr:cNvPr id="10" name="Text Box 3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>
          <a:spLocks noChangeArrowheads="1"/>
        </xdr:cNvSpPr>
      </xdr:nvSpPr>
      <xdr:spPr bwMode="auto">
        <a:xfrm>
          <a:off x="8365784" y="26617596"/>
          <a:ext cx="3645207" cy="724992"/>
        </a:xfrm>
        <a:prstGeom prst="rect">
          <a:avLst/>
        </a:prstGeom>
        <a:ln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600" b="1" i="0" u="none" strike="noStrike" baseline="0">
              <a:solidFill>
                <a:sysClr val="windowText" lastClr="000000"/>
              </a:solidFill>
              <a:latin typeface="BUPAQuantaText" pitchFamily="2" charset="0"/>
              <a:cs typeface="Microsoft Sans Serif"/>
            </a:rPr>
            <a:t>VER RESUMEN DE TARIFAS ANUALES</a:t>
          </a:r>
        </a:p>
      </xdr:txBody>
    </xdr:sp>
    <xdr:clientData fPrintsWithSheet="0"/>
  </xdr:twoCellAnchor>
  <xdr:twoCellAnchor editAs="oneCell">
    <xdr:from>
      <xdr:col>0</xdr:col>
      <xdr:colOff>0</xdr:colOff>
      <xdr:row>8</xdr:row>
      <xdr:rowOff>0</xdr:rowOff>
    </xdr:from>
    <xdr:to>
      <xdr:col>12</xdr:col>
      <xdr:colOff>451939</xdr:colOff>
      <xdr:row>58</xdr:row>
      <xdr:rowOff>551585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5450"/>
          <a:ext cx="20254414" cy="228305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1382824</xdr:colOff>
      <xdr:row>0</xdr:row>
      <xdr:rowOff>40821</xdr:rowOff>
    </xdr:from>
    <xdr:to>
      <xdr:col>12</xdr:col>
      <xdr:colOff>1102178</xdr:colOff>
      <xdr:row>7</xdr:row>
      <xdr:rowOff>49340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 bwMode="auto">
        <a:xfrm>
          <a:off x="1382824" y="40821"/>
          <a:ext cx="13707497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142875</xdr:rowOff>
    </xdr:to>
    <xdr:sp macro="" textlink="">
      <xdr:nvSpPr>
        <xdr:cNvPr id="1041" name="Rectangle 17">
          <a:extLst>
            <a:ext uri="{FF2B5EF4-FFF2-40B4-BE49-F238E27FC236}">
              <a16:creationId xmlns:a16="http://schemas.microsoft.com/office/drawing/2014/main" id="{00000000-0008-0000-0100-000011040000}"/>
            </a:ext>
          </a:extLst>
        </xdr:cNvPr>
        <xdr:cNvSpPr>
          <a:spLocks noChangeArrowheads="1"/>
        </xdr:cNvSpPr>
      </xdr:nvSpPr>
      <xdr:spPr bwMode="auto">
        <a:xfrm>
          <a:off x="8496300" y="3076575"/>
          <a:ext cx="20002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1043" name="Rectangle 19">
          <a:extLst>
            <a:ext uri="{FF2B5EF4-FFF2-40B4-BE49-F238E27FC236}">
              <a16:creationId xmlns:a16="http://schemas.microsoft.com/office/drawing/2014/main" id="{00000000-0008-0000-0100-000013040000}"/>
            </a:ext>
          </a:extLst>
        </xdr:cNvPr>
        <xdr:cNvSpPr>
          <a:spLocks noChangeArrowheads="1"/>
        </xdr:cNvSpPr>
      </xdr:nvSpPr>
      <xdr:spPr bwMode="auto">
        <a:xfrm>
          <a:off x="12106275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16</xdr:row>
      <xdr:rowOff>247649</xdr:rowOff>
    </xdr:from>
    <xdr:to>
      <xdr:col>8</xdr:col>
      <xdr:colOff>962025</xdr:colOff>
      <xdr:row>18</xdr:row>
      <xdr:rowOff>273844</xdr:rowOff>
    </xdr:to>
    <xdr:sp macro="" textlink="">
      <xdr:nvSpPr>
        <xdr:cNvPr id="1045" name="Rectangle 21">
          <a:extLst>
            <a:ext uri="{FF2B5EF4-FFF2-40B4-BE49-F238E27FC236}">
              <a16:creationId xmlns:a16="http://schemas.microsoft.com/office/drawing/2014/main" id="{00000000-0008-0000-0100-000015040000}"/>
            </a:ext>
          </a:extLst>
        </xdr:cNvPr>
        <xdr:cNvSpPr>
          <a:spLocks noChangeArrowheads="1"/>
        </xdr:cNvSpPr>
      </xdr:nvSpPr>
      <xdr:spPr bwMode="auto">
        <a:xfrm>
          <a:off x="8517731" y="3629024"/>
          <a:ext cx="2005013" cy="4548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de 24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1046" name="Rectangle 22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SpPr>
          <a:spLocks noChangeArrowheads="1"/>
        </xdr:cNvSpPr>
      </xdr:nvSpPr>
      <xdr:spPr bwMode="auto">
        <a:xfrm>
          <a:off x="12106275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28575</xdr:rowOff>
    </xdr:from>
    <xdr:to>
      <xdr:col>9</xdr:col>
      <xdr:colOff>485775</xdr:colOff>
      <xdr:row>20</xdr:row>
      <xdr:rowOff>28575</xdr:rowOff>
    </xdr:to>
    <xdr:sp macro="" textlink="">
      <xdr:nvSpPr>
        <xdr:cNvPr id="1048" name="Rectangle 24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SpPr>
          <a:spLocks noChangeArrowheads="1"/>
        </xdr:cNvSpPr>
      </xdr:nvSpPr>
      <xdr:spPr bwMode="auto">
        <a:xfrm>
          <a:off x="8496300" y="40957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1051" name="Rectangle 27">
          <a:extLst>
            <a:ext uri="{FF2B5EF4-FFF2-40B4-BE49-F238E27FC236}">
              <a16:creationId xmlns:a16="http://schemas.microsoft.com/office/drawing/2014/main" id="{00000000-0008-0000-0100-00001B040000}"/>
            </a:ext>
          </a:extLst>
        </xdr:cNvPr>
        <xdr:cNvSpPr>
          <a:spLocks noChangeArrowheads="1"/>
        </xdr:cNvSpPr>
      </xdr:nvSpPr>
      <xdr:spPr bwMode="auto">
        <a:xfrm>
          <a:off x="5991225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1052" name="Rectangle 28">
          <a:extLst>
            <a:ext uri="{FF2B5EF4-FFF2-40B4-BE49-F238E27FC236}">
              <a16:creationId xmlns:a16="http://schemas.microsoft.com/office/drawing/2014/main" id="{00000000-0008-0000-0100-00001C040000}"/>
            </a:ext>
          </a:extLst>
        </xdr:cNvPr>
        <xdr:cNvSpPr>
          <a:spLocks noChangeArrowheads="1"/>
        </xdr:cNvSpPr>
      </xdr:nvSpPr>
      <xdr:spPr bwMode="auto">
        <a:xfrm>
          <a:off x="5991225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72117</xdr:colOff>
      <xdr:row>8</xdr:row>
      <xdr:rowOff>125186</xdr:rowOff>
    </xdr:from>
    <xdr:to>
      <xdr:col>1</xdr:col>
      <xdr:colOff>595992</xdr:colOff>
      <xdr:row>10</xdr:row>
      <xdr:rowOff>65315</xdr:rowOff>
    </xdr:to>
    <xdr:sp macro="" textlink="">
      <xdr:nvSpPr>
        <xdr:cNvPr id="1064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040000}"/>
            </a:ext>
          </a:extLst>
        </xdr:cNvPr>
        <xdr:cNvSpPr txBox="1">
          <a:spLocks noChangeArrowheads="1"/>
        </xdr:cNvSpPr>
      </xdr:nvSpPr>
      <xdr:spPr bwMode="auto">
        <a:xfrm>
          <a:off x="72117" y="1472293"/>
          <a:ext cx="2769054" cy="402772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15710" name="Rectangle 65">
          <a:extLst>
            <a:ext uri="{FF2B5EF4-FFF2-40B4-BE49-F238E27FC236}">
              <a16:creationId xmlns:a16="http://schemas.microsoft.com/office/drawing/2014/main" id="{00000000-0008-0000-0100-00005E3D0000}"/>
            </a:ext>
          </a:extLst>
        </xdr:cNvPr>
        <xdr:cNvSpPr>
          <a:spLocks noChangeArrowheads="1"/>
        </xdr:cNvSpPr>
      </xdr:nvSpPr>
      <xdr:spPr bwMode="auto">
        <a:xfrm>
          <a:off x="6534150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19</xdr:row>
          <xdr:rowOff>63500</xdr:rowOff>
        </xdr:from>
        <xdr:to>
          <xdr:col>9</xdr:col>
          <xdr:colOff>1092200</xdr:colOff>
          <xdr:row>20</xdr:row>
          <xdr:rowOff>25400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857249</xdr:colOff>
      <xdr:row>0</xdr:row>
      <xdr:rowOff>13608</xdr:rowOff>
    </xdr:from>
    <xdr:to>
      <xdr:col>12</xdr:col>
      <xdr:colOff>962706</xdr:colOff>
      <xdr:row>7</xdr:row>
      <xdr:rowOff>136073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11498035" y="13608"/>
          <a:ext cx="3452814" cy="130628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4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[Belize, Guatemala, Guyana, Nicaragua, Suriname, Uruguay, Peru, Caribbean]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54428</xdr:colOff>
      <xdr:row>0</xdr:row>
      <xdr:rowOff>40821</xdr:rowOff>
    </xdr:from>
    <xdr:to>
      <xdr:col>0</xdr:col>
      <xdr:colOff>1268526</xdr:colOff>
      <xdr:row>7</xdr:row>
      <xdr:rowOff>52388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40821"/>
          <a:ext cx="1214098" cy="1195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161925</xdr:rowOff>
    </xdr:from>
    <xdr:to>
      <xdr:col>4</xdr:col>
      <xdr:colOff>57150</xdr:colOff>
      <xdr:row>80</xdr:row>
      <xdr:rowOff>128225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2625"/>
          <a:ext cx="6648450" cy="15415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1382825</xdr:colOff>
      <xdr:row>0</xdr:row>
      <xdr:rowOff>54428</xdr:rowOff>
    </xdr:from>
    <xdr:to>
      <xdr:col>12</xdr:col>
      <xdr:colOff>1074965</xdr:colOff>
      <xdr:row>7</xdr:row>
      <xdr:rowOff>62947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 bwMode="auto">
        <a:xfrm>
          <a:off x="1382825" y="54428"/>
          <a:ext cx="13911604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152400</xdr:rowOff>
    </xdr:to>
    <xdr:sp macro="" textlink="">
      <xdr:nvSpPr>
        <xdr:cNvPr id="5121" name="Rectangle 1">
          <a:extLst>
            <a:ext uri="{FF2B5EF4-FFF2-40B4-BE49-F238E27FC236}">
              <a16:creationId xmlns:a16="http://schemas.microsoft.com/office/drawing/2014/main" id="{00000000-0008-0000-0200-000001140000}"/>
            </a:ext>
          </a:extLst>
        </xdr:cNvPr>
        <xdr:cNvSpPr>
          <a:spLocks noChangeArrowheads="1"/>
        </xdr:cNvSpPr>
      </xdr:nvSpPr>
      <xdr:spPr bwMode="auto">
        <a:xfrm>
          <a:off x="8496300" y="3076575"/>
          <a:ext cx="200025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5122" name="Rectangle 2">
          <a:extLst>
            <a:ext uri="{FF2B5EF4-FFF2-40B4-BE49-F238E27FC236}">
              <a16:creationId xmlns:a16="http://schemas.microsoft.com/office/drawing/2014/main" id="{00000000-0008-0000-0200-000002140000}"/>
            </a:ext>
          </a:extLst>
        </xdr:cNvPr>
        <xdr:cNvSpPr>
          <a:spLocks noChangeArrowheads="1"/>
        </xdr:cNvSpPr>
      </xdr:nvSpPr>
      <xdr:spPr bwMode="auto">
        <a:xfrm>
          <a:off x="12106275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17</xdr:row>
      <xdr:rowOff>0</xdr:rowOff>
    </xdr:from>
    <xdr:to>
      <xdr:col>8</xdr:col>
      <xdr:colOff>962025</xdr:colOff>
      <xdr:row>18</xdr:row>
      <xdr:rowOff>161926</xdr:rowOff>
    </xdr:to>
    <xdr:sp macro="" textlink="">
      <xdr:nvSpPr>
        <xdr:cNvPr id="5123" name="Rectangle 3">
          <a:extLst>
            <a:ext uri="{FF2B5EF4-FFF2-40B4-BE49-F238E27FC236}">
              <a16:creationId xmlns:a16="http://schemas.microsoft.com/office/drawing/2014/main" id="{00000000-0008-0000-0200-000003140000}"/>
            </a:ext>
          </a:extLst>
        </xdr:cNvPr>
        <xdr:cNvSpPr>
          <a:spLocks noChangeArrowheads="1"/>
        </xdr:cNvSpPr>
      </xdr:nvSpPr>
      <xdr:spPr bwMode="auto">
        <a:xfrm>
          <a:off x="8505825" y="3571875"/>
          <a:ext cx="2000250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de 24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5124" name="Rectangle 4">
          <a:extLst>
            <a:ext uri="{FF2B5EF4-FFF2-40B4-BE49-F238E27FC236}">
              <a16:creationId xmlns:a16="http://schemas.microsoft.com/office/drawing/2014/main" id="{00000000-0008-0000-0200-000004140000}"/>
            </a:ext>
          </a:extLst>
        </xdr:cNvPr>
        <xdr:cNvSpPr>
          <a:spLocks noChangeArrowheads="1"/>
        </xdr:cNvSpPr>
      </xdr:nvSpPr>
      <xdr:spPr bwMode="auto">
        <a:xfrm>
          <a:off x="12106275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76200</xdr:rowOff>
    </xdr:from>
    <xdr:to>
      <xdr:col>9</xdr:col>
      <xdr:colOff>485775</xdr:colOff>
      <xdr:row>20</xdr:row>
      <xdr:rowOff>76200</xdr:rowOff>
    </xdr:to>
    <xdr:sp macro="" textlink="">
      <xdr:nvSpPr>
        <xdr:cNvPr id="5125" name="Rectangle 5">
          <a:extLst>
            <a:ext uri="{FF2B5EF4-FFF2-40B4-BE49-F238E27FC236}">
              <a16:creationId xmlns:a16="http://schemas.microsoft.com/office/drawing/2014/main" id="{00000000-0008-0000-0200-000005140000}"/>
            </a:ext>
          </a:extLst>
        </xdr:cNvPr>
        <xdr:cNvSpPr>
          <a:spLocks noChangeArrowheads="1"/>
        </xdr:cNvSpPr>
      </xdr:nvSpPr>
      <xdr:spPr bwMode="auto">
        <a:xfrm>
          <a:off x="8496300" y="4143375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5126" name="Rectangle 6">
          <a:extLst>
            <a:ext uri="{FF2B5EF4-FFF2-40B4-BE49-F238E27FC236}">
              <a16:creationId xmlns:a16="http://schemas.microsoft.com/office/drawing/2014/main" id="{00000000-0008-0000-0200-000006140000}"/>
            </a:ext>
          </a:extLst>
        </xdr:cNvPr>
        <xdr:cNvSpPr>
          <a:spLocks noChangeArrowheads="1"/>
        </xdr:cNvSpPr>
      </xdr:nvSpPr>
      <xdr:spPr bwMode="auto">
        <a:xfrm>
          <a:off x="5991225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5127" name="Rectangle 7">
          <a:extLst>
            <a:ext uri="{FF2B5EF4-FFF2-40B4-BE49-F238E27FC236}">
              <a16:creationId xmlns:a16="http://schemas.microsoft.com/office/drawing/2014/main" id="{00000000-0008-0000-0200-000007140000}"/>
            </a:ext>
          </a:extLst>
        </xdr:cNvPr>
        <xdr:cNvSpPr>
          <a:spLocks noChangeArrowheads="1"/>
        </xdr:cNvSpPr>
      </xdr:nvSpPr>
      <xdr:spPr bwMode="auto">
        <a:xfrm>
          <a:off x="5991225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85725</xdr:colOff>
      <xdr:row>8</xdr:row>
      <xdr:rowOff>125185</xdr:rowOff>
    </xdr:from>
    <xdr:to>
      <xdr:col>1</xdr:col>
      <xdr:colOff>609600</xdr:colOff>
      <xdr:row>10</xdr:row>
      <xdr:rowOff>65314</xdr:rowOff>
    </xdr:to>
    <xdr:sp macro="" textlink="">
      <xdr:nvSpPr>
        <xdr:cNvPr id="5128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8140000}"/>
            </a:ext>
          </a:extLst>
        </xdr:cNvPr>
        <xdr:cNvSpPr txBox="1">
          <a:spLocks noChangeArrowheads="1"/>
        </xdr:cNvSpPr>
      </xdr:nvSpPr>
      <xdr:spPr bwMode="auto">
        <a:xfrm>
          <a:off x="85725" y="1472292"/>
          <a:ext cx="2769054" cy="402772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17706" name="Rectangle 13">
          <a:extLst>
            <a:ext uri="{FF2B5EF4-FFF2-40B4-BE49-F238E27FC236}">
              <a16:creationId xmlns:a16="http://schemas.microsoft.com/office/drawing/2014/main" id="{00000000-0008-0000-0200-00002A450000}"/>
            </a:ext>
          </a:extLst>
        </xdr:cNvPr>
        <xdr:cNvSpPr>
          <a:spLocks noChangeArrowheads="1"/>
        </xdr:cNvSpPr>
      </xdr:nvSpPr>
      <xdr:spPr bwMode="auto">
        <a:xfrm>
          <a:off x="6534150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19</xdr:row>
          <xdr:rowOff>63500</xdr:rowOff>
        </xdr:from>
        <xdr:to>
          <xdr:col>9</xdr:col>
          <xdr:colOff>1104900</xdr:colOff>
          <xdr:row>20</xdr:row>
          <xdr:rowOff>38100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2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898071</xdr:colOff>
      <xdr:row>0</xdr:row>
      <xdr:rowOff>27215</xdr:rowOff>
    </xdr:from>
    <xdr:to>
      <xdr:col>12</xdr:col>
      <xdr:colOff>1003528</xdr:colOff>
      <xdr:row>8</xdr:row>
      <xdr:rowOff>27215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11770178" y="27215"/>
          <a:ext cx="3452814" cy="1347107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4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[Belize, Guatemala, Guyana, Nicaragua, Suriname, Uruguay, Peru, Caribbean]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54429</xdr:colOff>
      <xdr:row>0</xdr:row>
      <xdr:rowOff>54428</xdr:rowOff>
    </xdr:from>
    <xdr:to>
      <xdr:col>0</xdr:col>
      <xdr:colOff>1268527</xdr:colOff>
      <xdr:row>7</xdr:row>
      <xdr:rowOff>65995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54428"/>
          <a:ext cx="1214098" cy="1195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200025</xdr:rowOff>
    </xdr:from>
    <xdr:to>
      <xdr:col>4</xdr:col>
      <xdr:colOff>38100</xdr:colOff>
      <xdr:row>77</xdr:row>
      <xdr:rowOff>38100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0725"/>
          <a:ext cx="7096125" cy="14982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1396432</xdr:colOff>
      <xdr:row>0</xdr:row>
      <xdr:rowOff>68036</xdr:rowOff>
    </xdr:from>
    <xdr:to>
      <xdr:col>12</xdr:col>
      <xdr:colOff>1074964</xdr:colOff>
      <xdr:row>7</xdr:row>
      <xdr:rowOff>76555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 bwMode="auto">
        <a:xfrm>
          <a:off x="1396432" y="68036"/>
          <a:ext cx="13653068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142875</xdr:rowOff>
    </xdr:to>
    <xdr:sp macro="" textlink="">
      <xdr:nvSpPr>
        <xdr:cNvPr id="7169" name="Rectangle 1">
          <a:extLst>
            <a:ext uri="{FF2B5EF4-FFF2-40B4-BE49-F238E27FC236}">
              <a16:creationId xmlns:a16="http://schemas.microsoft.com/office/drawing/2014/main" id="{00000000-0008-0000-0300-0000011C0000}"/>
            </a:ext>
          </a:extLst>
        </xdr:cNvPr>
        <xdr:cNvSpPr>
          <a:spLocks noChangeArrowheads="1"/>
        </xdr:cNvSpPr>
      </xdr:nvSpPr>
      <xdr:spPr bwMode="auto">
        <a:xfrm>
          <a:off x="8496300" y="3076575"/>
          <a:ext cx="20002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7170" name="Rectangle 2">
          <a:extLst>
            <a:ext uri="{FF2B5EF4-FFF2-40B4-BE49-F238E27FC236}">
              <a16:creationId xmlns:a16="http://schemas.microsoft.com/office/drawing/2014/main" id="{00000000-0008-0000-0300-0000021C0000}"/>
            </a:ext>
          </a:extLst>
        </xdr:cNvPr>
        <xdr:cNvSpPr>
          <a:spLocks noChangeArrowheads="1"/>
        </xdr:cNvSpPr>
      </xdr:nvSpPr>
      <xdr:spPr bwMode="auto">
        <a:xfrm>
          <a:off x="12106275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16</xdr:row>
      <xdr:rowOff>247649</xdr:rowOff>
    </xdr:from>
    <xdr:to>
      <xdr:col>8</xdr:col>
      <xdr:colOff>962025</xdr:colOff>
      <xdr:row>18</xdr:row>
      <xdr:rowOff>142874</xdr:rowOff>
    </xdr:to>
    <xdr:sp macro="" textlink="">
      <xdr:nvSpPr>
        <xdr:cNvPr id="7171" name="Rectangle 3">
          <a:extLst>
            <a:ext uri="{FF2B5EF4-FFF2-40B4-BE49-F238E27FC236}">
              <a16:creationId xmlns:a16="http://schemas.microsoft.com/office/drawing/2014/main" id="{00000000-0008-0000-0300-0000031C0000}"/>
            </a:ext>
          </a:extLst>
        </xdr:cNvPr>
        <xdr:cNvSpPr>
          <a:spLocks noChangeArrowheads="1"/>
        </xdr:cNvSpPr>
      </xdr:nvSpPr>
      <xdr:spPr bwMode="auto">
        <a:xfrm>
          <a:off x="8505825" y="3571874"/>
          <a:ext cx="20002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7172" name="Rectangle 4">
          <a:extLst>
            <a:ext uri="{FF2B5EF4-FFF2-40B4-BE49-F238E27FC236}">
              <a16:creationId xmlns:a16="http://schemas.microsoft.com/office/drawing/2014/main" id="{00000000-0008-0000-0300-0000041C0000}"/>
            </a:ext>
          </a:extLst>
        </xdr:cNvPr>
        <xdr:cNvSpPr>
          <a:spLocks noChangeArrowheads="1"/>
        </xdr:cNvSpPr>
      </xdr:nvSpPr>
      <xdr:spPr bwMode="auto">
        <a:xfrm>
          <a:off x="12106275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66675</xdr:rowOff>
    </xdr:from>
    <xdr:to>
      <xdr:col>9</xdr:col>
      <xdr:colOff>485775</xdr:colOff>
      <xdr:row>20</xdr:row>
      <xdr:rowOff>66675</xdr:rowOff>
    </xdr:to>
    <xdr:sp macro="" textlink="">
      <xdr:nvSpPr>
        <xdr:cNvPr id="7173" name="Rectangle 5">
          <a:extLst>
            <a:ext uri="{FF2B5EF4-FFF2-40B4-BE49-F238E27FC236}">
              <a16:creationId xmlns:a16="http://schemas.microsoft.com/office/drawing/2014/main" id="{00000000-0008-0000-0300-0000051C0000}"/>
            </a:ext>
          </a:extLst>
        </xdr:cNvPr>
        <xdr:cNvSpPr>
          <a:spLocks noChangeArrowheads="1"/>
        </xdr:cNvSpPr>
      </xdr:nvSpPr>
      <xdr:spPr bwMode="auto">
        <a:xfrm>
          <a:off x="8496300" y="41338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7174" name="Rectangle 6">
          <a:extLst>
            <a:ext uri="{FF2B5EF4-FFF2-40B4-BE49-F238E27FC236}">
              <a16:creationId xmlns:a16="http://schemas.microsoft.com/office/drawing/2014/main" id="{00000000-0008-0000-0300-0000061C0000}"/>
            </a:ext>
          </a:extLst>
        </xdr:cNvPr>
        <xdr:cNvSpPr>
          <a:spLocks noChangeArrowheads="1"/>
        </xdr:cNvSpPr>
      </xdr:nvSpPr>
      <xdr:spPr bwMode="auto">
        <a:xfrm>
          <a:off x="5991225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7175" name="Rectangle 7">
          <a:extLst>
            <a:ext uri="{FF2B5EF4-FFF2-40B4-BE49-F238E27FC236}">
              <a16:creationId xmlns:a16="http://schemas.microsoft.com/office/drawing/2014/main" id="{00000000-0008-0000-0300-0000071C0000}"/>
            </a:ext>
          </a:extLst>
        </xdr:cNvPr>
        <xdr:cNvSpPr>
          <a:spLocks noChangeArrowheads="1"/>
        </xdr:cNvSpPr>
      </xdr:nvSpPr>
      <xdr:spPr bwMode="auto">
        <a:xfrm>
          <a:off x="5991225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85725</xdr:colOff>
      <xdr:row>8</xdr:row>
      <xdr:rowOff>125186</xdr:rowOff>
    </xdr:from>
    <xdr:to>
      <xdr:col>1</xdr:col>
      <xdr:colOff>609600</xdr:colOff>
      <xdr:row>10</xdr:row>
      <xdr:rowOff>65315</xdr:rowOff>
    </xdr:to>
    <xdr:sp macro="" textlink="">
      <xdr:nvSpPr>
        <xdr:cNvPr id="717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1C0000}"/>
            </a:ext>
          </a:extLst>
        </xdr:cNvPr>
        <xdr:cNvSpPr txBox="1">
          <a:spLocks noChangeArrowheads="1"/>
        </xdr:cNvSpPr>
      </xdr:nvSpPr>
      <xdr:spPr bwMode="auto">
        <a:xfrm>
          <a:off x="85725" y="1472293"/>
          <a:ext cx="2769054" cy="402772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19754" name="Rectangle 13">
          <a:extLst>
            <a:ext uri="{FF2B5EF4-FFF2-40B4-BE49-F238E27FC236}">
              <a16:creationId xmlns:a16="http://schemas.microsoft.com/office/drawing/2014/main" id="{00000000-0008-0000-0300-00002A4D0000}"/>
            </a:ext>
          </a:extLst>
        </xdr:cNvPr>
        <xdr:cNvSpPr>
          <a:spLocks noChangeArrowheads="1"/>
        </xdr:cNvSpPr>
      </xdr:nvSpPr>
      <xdr:spPr bwMode="auto">
        <a:xfrm>
          <a:off x="6534150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19</xdr:row>
          <xdr:rowOff>63500</xdr:rowOff>
        </xdr:from>
        <xdr:to>
          <xdr:col>9</xdr:col>
          <xdr:colOff>1104900</xdr:colOff>
          <xdr:row>20</xdr:row>
          <xdr:rowOff>38100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3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63500</xdr:rowOff>
        </xdr:from>
        <xdr:to>
          <xdr:col>9</xdr:col>
          <xdr:colOff>1104900</xdr:colOff>
          <xdr:row>22</xdr:row>
          <xdr:rowOff>25400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3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898071</xdr:colOff>
      <xdr:row>0</xdr:row>
      <xdr:rowOff>108859</xdr:rowOff>
    </xdr:from>
    <xdr:to>
      <xdr:col>12</xdr:col>
      <xdr:colOff>1003528</xdr:colOff>
      <xdr:row>8</xdr:row>
      <xdr:rowOff>27216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11525250" y="108859"/>
          <a:ext cx="3452814" cy="1265464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4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[Belize, Guatemala, Guyana, Nicaragua, Suriname, Uruguay, Peru, Caribbean]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68036</xdr:colOff>
      <xdr:row>0</xdr:row>
      <xdr:rowOff>68036</xdr:rowOff>
    </xdr:from>
    <xdr:to>
      <xdr:col>0</xdr:col>
      <xdr:colOff>1282134</xdr:colOff>
      <xdr:row>7</xdr:row>
      <xdr:rowOff>79603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68036"/>
          <a:ext cx="1214098" cy="1195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180975</xdr:rowOff>
    </xdr:from>
    <xdr:to>
      <xdr:col>4</xdr:col>
      <xdr:colOff>52651</xdr:colOff>
      <xdr:row>77</xdr:row>
      <xdr:rowOff>76200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1675"/>
          <a:ext cx="7005901" cy="14792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133350</xdr:rowOff>
    </xdr:to>
    <xdr:sp macro="" textlink="">
      <xdr:nvSpPr>
        <xdr:cNvPr id="8193" name="Rectangle 1">
          <a:extLst>
            <a:ext uri="{FF2B5EF4-FFF2-40B4-BE49-F238E27FC236}">
              <a16:creationId xmlns:a16="http://schemas.microsoft.com/office/drawing/2014/main" id="{00000000-0008-0000-0400-00000120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381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8194" name="Rectangle 2">
          <a:extLst>
            <a:ext uri="{FF2B5EF4-FFF2-40B4-BE49-F238E27FC236}">
              <a16:creationId xmlns:a16="http://schemas.microsoft.com/office/drawing/2014/main" id="{00000000-0008-0000-0400-00000220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17</xdr:row>
      <xdr:rowOff>0</xdr:rowOff>
    </xdr:from>
    <xdr:to>
      <xdr:col>8</xdr:col>
      <xdr:colOff>962025</xdr:colOff>
      <xdr:row>18</xdr:row>
      <xdr:rowOff>161925</xdr:rowOff>
    </xdr:to>
    <xdr:sp macro="" textlink="">
      <xdr:nvSpPr>
        <xdr:cNvPr id="8195" name="Rectangle 3">
          <a:extLst>
            <a:ext uri="{FF2B5EF4-FFF2-40B4-BE49-F238E27FC236}">
              <a16:creationId xmlns:a16="http://schemas.microsoft.com/office/drawing/2014/main" id="{00000000-0008-0000-0400-000003200000}"/>
            </a:ext>
          </a:extLst>
        </xdr:cNvPr>
        <xdr:cNvSpPr>
          <a:spLocks noChangeArrowheads="1"/>
        </xdr:cNvSpPr>
      </xdr:nvSpPr>
      <xdr:spPr bwMode="auto">
        <a:xfrm>
          <a:off x="8591550" y="3571875"/>
          <a:ext cx="20002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8196" name="Rectangle 4">
          <a:extLst>
            <a:ext uri="{FF2B5EF4-FFF2-40B4-BE49-F238E27FC236}">
              <a16:creationId xmlns:a16="http://schemas.microsoft.com/office/drawing/2014/main" id="{00000000-0008-0000-0400-00000420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66675</xdr:rowOff>
    </xdr:from>
    <xdr:to>
      <xdr:col>9</xdr:col>
      <xdr:colOff>485775</xdr:colOff>
      <xdr:row>20</xdr:row>
      <xdr:rowOff>66675</xdr:rowOff>
    </xdr:to>
    <xdr:sp macro="" textlink="">
      <xdr:nvSpPr>
        <xdr:cNvPr id="8197" name="Rectangle 5">
          <a:extLst>
            <a:ext uri="{FF2B5EF4-FFF2-40B4-BE49-F238E27FC236}">
              <a16:creationId xmlns:a16="http://schemas.microsoft.com/office/drawing/2014/main" id="{00000000-0008-0000-0400-000005200000}"/>
            </a:ext>
          </a:extLst>
        </xdr:cNvPr>
        <xdr:cNvSpPr>
          <a:spLocks noChangeArrowheads="1"/>
        </xdr:cNvSpPr>
      </xdr:nvSpPr>
      <xdr:spPr bwMode="auto">
        <a:xfrm>
          <a:off x="8582025" y="41338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8198" name="Rectangle 6">
          <a:extLst>
            <a:ext uri="{FF2B5EF4-FFF2-40B4-BE49-F238E27FC236}">
              <a16:creationId xmlns:a16="http://schemas.microsoft.com/office/drawing/2014/main" id="{00000000-0008-0000-0400-00000620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8199" name="Rectangle 7">
          <a:extLst>
            <a:ext uri="{FF2B5EF4-FFF2-40B4-BE49-F238E27FC236}">
              <a16:creationId xmlns:a16="http://schemas.microsoft.com/office/drawing/2014/main" id="{00000000-0008-0000-0400-00000720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98425</xdr:colOff>
      <xdr:row>8</xdr:row>
      <xdr:rowOff>133350</xdr:rowOff>
    </xdr:from>
    <xdr:to>
      <xdr:col>1</xdr:col>
      <xdr:colOff>622300</xdr:colOff>
      <xdr:row>10</xdr:row>
      <xdr:rowOff>82550</xdr:rowOff>
    </xdr:to>
    <xdr:sp macro="" textlink="">
      <xdr:nvSpPr>
        <xdr:cNvPr id="8200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8200000}"/>
            </a:ext>
          </a:extLst>
        </xdr:cNvPr>
        <xdr:cNvSpPr txBox="1">
          <a:spLocks noChangeArrowheads="1"/>
        </xdr:cNvSpPr>
      </xdr:nvSpPr>
      <xdr:spPr bwMode="auto">
        <a:xfrm>
          <a:off x="98425" y="1479550"/>
          <a:ext cx="3190875" cy="406400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20778" name="Rectangle 13">
          <a:extLst>
            <a:ext uri="{FF2B5EF4-FFF2-40B4-BE49-F238E27FC236}">
              <a16:creationId xmlns:a16="http://schemas.microsoft.com/office/drawing/2014/main" id="{00000000-0008-0000-0400-00002A510000}"/>
            </a:ext>
          </a:extLst>
        </xdr:cNvPr>
        <xdr:cNvSpPr>
          <a:spLocks noChangeArrowheads="1"/>
        </xdr:cNvSpPr>
      </xdr:nvSpPr>
      <xdr:spPr bwMode="auto">
        <a:xfrm>
          <a:off x="6619875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19</xdr:row>
          <xdr:rowOff>63500</xdr:rowOff>
        </xdr:from>
        <xdr:to>
          <xdr:col>9</xdr:col>
          <xdr:colOff>1092200</xdr:colOff>
          <xdr:row>20</xdr:row>
          <xdr:rowOff>38100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4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63500</xdr:rowOff>
        </xdr:from>
        <xdr:to>
          <xdr:col>9</xdr:col>
          <xdr:colOff>1092200</xdr:colOff>
          <xdr:row>22</xdr:row>
          <xdr:rowOff>25400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4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0</xdr:col>
      <xdr:colOff>1391896</xdr:colOff>
      <xdr:row>0</xdr:row>
      <xdr:rowOff>50800</xdr:rowOff>
    </xdr:from>
    <xdr:to>
      <xdr:col>13</xdr:col>
      <xdr:colOff>473528</xdr:colOff>
      <xdr:row>7</xdr:row>
      <xdr:rowOff>59319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 bwMode="auto">
        <a:xfrm>
          <a:off x="1391896" y="50800"/>
          <a:ext cx="15972632" cy="1189619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296635</xdr:colOff>
      <xdr:row>0</xdr:row>
      <xdr:rowOff>91623</xdr:rowOff>
    </xdr:from>
    <xdr:to>
      <xdr:col>13</xdr:col>
      <xdr:colOff>402092</xdr:colOff>
      <xdr:row>8</xdr:row>
      <xdr:rowOff>9980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13377635" y="91623"/>
          <a:ext cx="3915457" cy="1264557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4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[Belize, Guatemala, Guyana, Nicaragua, Suriname, Uruguay, Peru, Caribbean]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63500</xdr:colOff>
      <xdr:row>0</xdr:row>
      <xdr:rowOff>50800</xdr:rowOff>
    </xdr:from>
    <xdr:to>
      <xdr:col>0</xdr:col>
      <xdr:colOff>1277598</xdr:colOff>
      <xdr:row>7</xdr:row>
      <xdr:rowOff>62367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800"/>
          <a:ext cx="1214098" cy="11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219074</xdr:rowOff>
    </xdr:from>
    <xdr:to>
      <xdr:col>4</xdr:col>
      <xdr:colOff>38540</xdr:colOff>
      <xdr:row>83</xdr:row>
      <xdr:rowOff>104659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9774"/>
          <a:ext cx="6391715" cy="154494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1382824</xdr:colOff>
      <xdr:row>0</xdr:row>
      <xdr:rowOff>54428</xdr:rowOff>
    </xdr:from>
    <xdr:to>
      <xdr:col>12</xdr:col>
      <xdr:colOff>1102179</xdr:colOff>
      <xdr:row>7</xdr:row>
      <xdr:rowOff>62947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 bwMode="auto">
        <a:xfrm>
          <a:off x="1382824" y="54428"/>
          <a:ext cx="13721105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142875</xdr:rowOff>
    </xdr:to>
    <xdr:sp macro="" textlink="">
      <xdr:nvSpPr>
        <xdr:cNvPr id="9217" name="Rectangle 1">
          <a:extLst>
            <a:ext uri="{FF2B5EF4-FFF2-40B4-BE49-F238E27FC236}">
              <a16:creationId xmlns:a16="http://schemas.microsoft.com/office/drawing/2014/main" id="{00000000-0008-0000-0500-00000124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9218" name="Rectangle 2">
          <a:extLst>
            <a:ext uri="{FF2B5EF4-FFF2-40B4-BE49-F238E27FC236}">
              <a16:creationId xmlns:a16="http://schemas.microsoft.com/office/drawing/2014/main" id="{00000000-0008-0000-0500-00000224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17</xdr:row>
      <xdr:rowOff>0</xdr:rowOff>
    </xdr:from>
    <xdr:to>
      <xdr:col>8</xdr:col>
      <xdr:colOff>962025</xdr:colOff>
      <xdr:row>18</xdr:row>
      <xdr:rowOff>123825</xdr:rowOff>
    </xdr:to>
    <xdr:sp macro="" textlink="">
      <xdr:nvSpPr>
        <xdr:cNvPr id="9219" name="Rectangle 3">
          <a:extLst>
            <a:ext uri="{FF2B5EF4-FFF2-40B4-BE49-F238E27FC236}">
              <a16:creationId xmlns:a16="http://schemas.microsoft.com/office/drawing/2014/main" id="{00000000-0008-0000-0500-000003240000}"/>
            </a:ext>
          </a:extLst>
        </xdr:cNvPr>
        <xdr:cNvSpPr>
          <a:spLocks noChangeArrowheads="1"/>
        </xdr:cNvSpPr>
      </xdr:nvSpPr>
      <xdr:spPr bwMode="auto">
        <a:xfrm>
          <a:off x="8591550" y="3571875"/>
          <a:ext cx="2000250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9220" name="Rectangle 4">
          <a:extLst>
            <a:ext uri="{FF2B5EF4-FFF2-40B4-BE49-F238E27FC236}">
              <a16:creationId xmlns:a16="http://schemas.microsoft.com/office/drawing/2014/main" id="{00000000-0008-0000-0500-00000424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57150</xdr:colOff>
      <xdr:row>19</xdr:row>
      <xdr:rowOff>57150</xdr:rowOff>
    </xdr:from>
    <xdr:to>
      <xdr:col>9</xdr:col>
      <xdr:colOff>476250</xdr:colOff>
      <xdr:row>20</xdr:row>
      <xdr:rowOff>57150</xdr:rowOff>
    </xdr:to>
    <xdr:sp macro="" textlink="">
      <xdr:nvSpPr>
        <xdr:cNvPr id="9221" name="Rectangle 5">
          <a:extLst>
            <a:ext uri="{FF2B5EF4-FFF2-40B4-BE49-F238E27FC236}">
              <a16:creationId xmlns:a16="http://schemas.microsoft.com/office/drawing/2014/main" id="{00000000-0008-0000-0500-000005240000}"/>
            </a:ext>
          </a:extLst>
        </xdr:cNvPr>
        <xdr:cNvSpPr>
          <a:spLocks noChangeArrowheads="1"/>
        </xdr:cNvSpPr>
      </xdr:nvSpPr>
      <xdr:spPr bwMode="auto">
        <a:xfrm>
          <a:off x="8572500" y="4124325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9222" name="Rectangle 6">
          <a:extLst>
            <a:ext uri="{FF2B5EF4-FFF2-40B4-BE49-F238E27FC236}">
              <a16:creationId xmlns:a16="http://schemas.microsoft.com/office/drawing/2014/main" id="{00000000-0008-0000-0500-00000624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9223" name="Rectangle 7">
          <a:extLst>
            <a:ext uri="{FF2B5EF4-FFF2-40B4-BE49-F238E27FC236}">
              <a16:creationId xmlns:a16="http://schemas.microsoft.com/office/drawing/2014/main" id="{00000000-0008-0000-0500-00000724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99332</xdr:colOff>
      <xdr:row>8</xdr:row>
      <xdr:rowOff>125185</xdr:rowOff>
    </xdr:from>
    <xdr:to>
      <xdr:col>1</xdr:col>
      <xdr:colOff>623207</xdr:colOff>
      <xdr:row>10</xdr:row>
      <xdr:rowOff>65314</xdr:rowOff>
    </xdr:to>
    <xdr:sp macro="" textlink="">
      <xdr:nvSpPr>
        <xdr:cNvPr id="9224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8240000}"/>
            </a:ext>
          </a:extLst>
        </xdr:cNvPr>
        <xdr:cNvSpPr txBox="1">
          <a:spLocks noChangeArrowheads="1"/>
        </xdr:cNvSpPr>
      </xdr:nvSpPr>
      <xdr:spPr bwMode="auto">
        <a:xfrm>
          <a:off x="99332" y="1472292"/>
          <a:ext cx="2864304" cy="402772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21802" name="Rectangle 13">
          <a:extLst>
            <a:ext uri="{FF2B5EF4-FFF2-40B4-BE49-F238E27FC236}">
              <a16:creationId xmlns:a16="http://schemas.microsoft.com/office/drawing/2014/main" id="{00000000-0008-0000-0500-00002A550000}"/>
            </a:ext>
          </a:extLst>
        </xdr:cNvPr>
        <xdr:cNvSpPr>
          <a:spLocks noChangeArrowheads="1"/>
        </xdr:cNvSpPr>
      </xdr:nvSpPr>
      <xdr:spPr bwMode="auto">
        <a:xfrm>
          <a:off x="6619875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19</xdr:row>
          <xdr:rowOff>63500</xdr:rowOff>
        </xdr:from>
        <xdr:to>
          <xdr:col>9</xdr:col>
          <xdr:colOff>1054100</xdr:colOff>
          <xdr:row>20</xdr:row>
          <xdr:rowOff>38100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5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21</xdr:row>
          <xdr:rowOff>63500</xdr:rowOff>
        </xdr:from>
        <xdr:to>
          <xdr:col>9</xdr:col>
          <xdr:colOff>1054100</xdr:colOff>
          <xdr:row>22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5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870858</xdr:colOff>
      <xdr:row>0</xdr:row>
      <xdr:rowOff>68036</xdr:rowOff>
    </xdr:from>
    <xdr:to>
      <xdr:col>12</xdr:col>
      <xdr:colOff>976315</xdr:colOff>
      <xdr:row>8</xdr:row>
      <xdr:rowOff>1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1525251" y="68036"/>
          <a:ext cx="3452814" cy="1279072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4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[Belize, Guatemala, Guyana, Nicaragua, Suriname, Uruguay, Peru, Caribbean]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54428</xdr:colOff>
      <xdr:row>0</xdr:row>
      <xdr:rowOff>54428</xdr:rowOff>
    </xdr:from>
    <xdr:to>
      <xdr:col>0</xdr:col>
      <xdr:colOff>1268526</xdr:colOff>
      <xdr:row>7</xdr:row>
      <xdr:rowOff>65995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54428"/>
          <a:ext cx="1214098" cy="1195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161925</xdr:rowOff>
    </xdr:from>
    <xdr:to>
      <xdr:col>4</xdr:col>
      <xdr:colOff>19049</xdr:colOff>
      <xdr:row>83</xdr:row>
      <xdr:rowOff>38073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2625"/>
          <a:ext cx="7000874" cy="153256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1382824</xdr:colOff>
      <xdr:row>0</xdr:row>
      <xdr:rowOff>68036</xdr:rowOff>
    </xdr:from>
    <xdr:to>
      <xdr:col>12</xdr:col>
      <xdr:colOff>1102178</xdr:colOff>
      <xdr:row>7</xdr:row>
      <xdr:rowOff>76555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 bwMode="auto">
        <a:xfrm>
          <a:off x="1382824" y="68036"/>
          <a:ext cx="13775533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161925</xdr:rowOff>
    </xdr:to>
    <xdr:sp macro="" textlink="">
      <xdr:nvSpPr>
        <xdr:cNvPr id="10241" name="Rectangle 1">
          <a:extLst>
            <a:ext uri="{FF2B5EF4-FFF2-40B4-BE49-F238E27FC236}">
              <a16:creationId xmlns:a16="http://schemas.microsoft.com/office/drawing/2014/main" id="{00000000-0008-0000-0600-00000128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10242" name="Rectangle 2">
          <a:extLst>
            <a:ext uri="{FF2B5EF4-FFF2-40B4-BE49-F238E27FC236}">
              <a16:creationId xmlns:a16="http://schemas.microsoft.com/office/drawing/2014/main" id="{00000000-0008-0000-0600-00000228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16</xdr:row>
      <xdr:rowOff>247649</xdr:rowOff>
    </xdr:from>
    <xdr:to>
      <xdr:col>8</xdr:col>
      <xdr:colOff>962025</xdr:colOff>
      <xdr:row>18</xdr:row>
      <xdr:rowOff>123824</xdr:rowOff>
    </xdr:to>
    <xdr:sp macro="" textlink="">
      <xdr:nvSpPr>
        <xdr:cNvPr id="10243" name="Rectangle 3">
          <a:extLst>
            <a:ext uri="{FF2B5EF4-FFF2-40B4-BE49-F238E27FC236}">
              <a16:creationId xmlns:a16="http://schemas.microsoft.com/office/drawing/2014/main" id="{00000000-0008-0000-0600-000003280000}"/>
            </a:ext>
          </a:extLst>
        </xdr:cNvPr>
        <xdr:cNvSpPr>
          <a:spLocks noChangeArrowheads="1"/>
        </xdr:cNvSpPr>
      </xdr:nvSpPr>
      <xdr:spPr bwMode="auto">
        <a:xfrm>
          <a:off x="8591550" y="3571874"/>
          <a:ext cx="2000250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10244" name="Rectangle 4">
          <a:extLst>
            <a:ext uri="{FF2B5EF4-FFF2-40B4-BE49-F238E27FC236}">
              <a16:creationId xmlns:a16="http://schemas.microsoft.com/office/drawing/2014/main" id="{00000000-0008-0000-0600-00000428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85725</xdr:colOff>
      <xdr:row>19</xdr:row>
      <xdr:rowOff>28575</xdr:rowOff>
    </xdr:from>
    <xdr:to>
      <xdr:col>9</xdr:col>
      <xdr:colOff>504825</xdr:colOff>
      <xdr:row>20</xdr:row>
      <xdr:rowOff>28575</xdr:rowOff>
    </xdr:to>
    <xdr:sp macro="" textlink="">
      <xdr:nvSpPr>
        <xdr:cNvPr id="10245" name="Rectangle 5">
          <a:extLst>
            <a:ext uri="{FF2B5EF4-FFF2-40B4-BE49-F238E27FC236}">
              <a16:creationId xmlns:a16="http://schemas.microsoft.com/office/drawing/2014/main" id="{00000000-0008-0000-0600-000005280000}"/>
            </a:ext>
          </a:extLst>
        </xdr:cNvPr>
        <xdr:cNvSpPr>
          <a:spLocks noChangeArrowheads="1"/>
        </xdr:cNvSpPr>
      </xdr:nvSpPr>
      <xdr:spPr bwMode="auto">
        <a:xfrm>
          <a:off x="8601075" y="40957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10246" name="Rectangle 6">
          <a:extLst>
            <a:ext uri="{FF2B5EF4-FFF2-40B4-BE49-F238E27FC236}">
              <a16:creationId xmlns:a16="http://schemas.microsoft.com/office/drawing/2014/main" id="{00000000-0008-0000-0600-00000628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10247" name="Rectangle 7">
          <a:extLst>
            <a:ext uri="{FF2B5EF4-FFF2-40B4-BE49-F238E27FC236}">
              <a16:creationId xmlns:a16="http://schemas.microsoft.com/office/drawing/2014/main" id="{00000000-0008-0000-0600-00000728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85725</xdr:colOff>
      <xdr:row>8</xdr:row>
      <xdr:rowOff>138793</xdr:rowOff>
    </xdr:from>
    <xdr:to>
      <xdr:col>1</xdr:col>
      <xdr:colOff>609600</xdr:colOff>
      <xdr:row>10</xdr:row>
      <xdr:rowOff>78922</xdr:rowOff>
    </xdr:to>
    <xdr:sp macro="" textlink="">
      <xdr:nvSpPr>
        <xdr:cNvPr id="10248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280000}"/>
            </a:ext>
          </a:extLst>
        </xdr:cNvPr>
        <xdr:cNvSpPr txBox="1">
          <a:spLocks noChangeArrowheads="1"/>
        </xdr:cNvSpPr>
      </xdr:nvSpPr>
      <xdr:spPr bwMode="auto">
        <a:xfrm>
          <a:off x="85725" y="1485900"/>
          <a:ext cx="2864304" cy="402772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22826" name="Rectangle 13">
          <a:extLst>
            <a:ext uri="{FF2B5EF4-FFF2-40B4-BE49-F238E27FC236}">
              <a16:creationId xmlns:a16="http://schemas.microsoft.com/office/drawing/2014/main" id="{00000000-0008-0000-0600-00002A590000}"/>
            </a:ext>
          </a:extLst>
        </xdr:cNvPr>
        <xdr:cNvSpPr>
          <a:spLocks noChangeArrowheads="1"/>
        </xdr:cNvSpPr>
      </xdr:nvSpPr>
      <xdr:spPr bwMode="auto">
        <a:xfrm>
          <a:off x="6619875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19</xdr:row>
          <xdr:rowOff>63500</xdr:rowOff>
        </xdr:from>
        <xdr:to>
          <xdr:col>9</xdr:col>
          <xdr:colOff>1092200</xdr:colOff>
          <xdr:row>20</xdr:row>
          <xdr:rowOff>38100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6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63500</xdr:rowOff>
        </xdr:from>
        <xdr:to>
          <xdr:col>9</xdr:col>
          <xdr:colOff>1092200</xdr:colOff>
          <xdr:row>22</xdr:row>
          <xdr:rowOff>25400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6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870858</xdr:colOff>
      <xdr:row>0</xdr:row>
      <xdr:rowOff>81644</xdr:rowOff>
    </xdr:from>
    <xdr:to>
      <xdr:col>12</xdr:col>
      <xdr:colOff>976314</xdr:colOff>
      <xdr:row>7</xdr:row>
      <xdr:rowOff>108859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1579679" y="81644"/>
          <a:ext cx="3452814" cy="121103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4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[Belize, Guatemala, Guyana, Nicaragua, Suriname, Uruguay, Peru, Caribbean]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54428</xdr:colOff>
      <xdr:row>0</xdr:row>
      <xdr:rowOff>68036</xdr:rowOff>
    </xdr:from>
    <xdr:to>
      <xdr:col>0</xdr:col>
      <xdr:colOff>1268526</xdr:colOff>
      <xdr:row>7</xdr:row>
      <xdr:rowOff>79603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68036"/>
          <a:ext cx="1214098" cy="1195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133350</xdr:rowOff>
    </xdr:from>
    <xdr:to>
      <xdr:col>4</xdr:col>
      <xdr:colOff>47624</xdr:colOff>
      <xdr:row>92</xdr:row>
      <xdr:rowOff>153526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4050"/>
          <a:ext cx="7115174" cy="171842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1382824</xdr:colOff>
      <xdr:row>0</xdr:row>
      <xdr:rowOff>54429</xdr:rowOff>
    </xdr:from>
    <xdr:to>
      <xdr:col>13</xdr:col>
      <xdr:colOff>0</xdr:colOff>
      <xdr:row>7</xdr:row>
      <xdr:rowOff>62948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 bwMode="auto">
        <a:xfrm>
          <a:off x="1382824" y="54429"/>
          <a:ext cx="13979640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152400</xdr:rowOff>
    </xdr:to>
    <xdr:sp macro="" textlink="">
      <xdr:nvSpPr>
        <xdr:cNvPr id="11265" name="Rectangle 1">
          <a:extLst>
            <a:ext uri="{FF2B5EF4-FFF2-40B4-BE49-F238E27FC236}">
              <a16:creationId xmlns:a16="http://schemas.microsoft.com/office/drawing/2014/main" id="{00000000-0008-0000-0700-0000012C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11266" name="Rectangle 2">
          <a:extLst>
            <a:ext uri="{FF2B5EF4-FFF2-40B4-BE49-F238E27FC236}">
              <a16:creationId xmlns:a16="http://schemas.microsoft.com/office/drawing/2014/main" id="{00000000-0008-0000-0700-0000022C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16</xdr:row>
      <xdr:rowOff>247649</xdr:rowOff>
    </xdr:from>
    <xdr:to>
      <xdr:col>8</xdr:col>
      <xdr:colOff>962025</xdr:colOff>
      <xdr:row>18</xdr:row>
      <xdr:rowOff>152400</xdr:rowOff>
    </xdr:to>
    <xdr:sp macro="" textlink="">
      <xdr:nvSpPr>
        <xdr:cNvPr id="11267" name="Rectangle 3">
          <a:extLst>
            <a:ext uri="{FF2B5EF4-FFF2-40B4-BE49-F238E27FC236}">
              <a16:creationId xmlns:a16="http://schemas.microsoft.com/office/drawing/2014/main" id="{00000000-0008-0000-0700-0000032C0000}"/>
            </a:ext>
          </a:extLst>
        </xdr:cNvPr>
        <xdr:cNvSpPr>
          <a:spLocks noChangeArrowheads="1"/>
        </xdr:cNvSpPr>
      </xdr:nvSpPr>
      <xdr:spPr bwMode="auto">
        <a:xfrm>
          <a:off x="8591550" y="3571874"/>
          <a:ext cx="2000250" cy="4000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11268" name="Rectangle 4">
          <a:extLst>
            <a:ext uri="{FF2B5EF4-FFF2-40B4-BE49-F238E27FC236}">
              <a16:creationId xmlns:a16="http://schemas.microsoft.com/office/drawing/2014/main" id="{00000000-0008-0000-0700-0000042C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11270" name="Rectangle 6">
          <a:extLst>
            <a:ext uri="{FF2B5EF4-FFF2-40B4-BE49-F238E27FC236}">
              <a16:creationId xmlns:a16="http://schemas.microsoft.com/office/drawing/2014/main" id="{00000000-0008-0000-0700-0000062C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11271" name="Rectangle 7">
          <a:extLst>
            <a:ext uri="{FF2B5EF4-FFF2-40B4-BE49-F238E27FC236}">
              <a16:creationId xmlns:a16="http://schemas.microsoft.com/office/drawing/2014/main" id="{00000000-0008-0000-0700-0000072C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140154</xdr:colOff>
      <xdr:row>8</xdr:row>
      <xdr:rowOff>125186</xdr:rowOff>
    </xdr:from>
    <xdr:to>
      <xdr:col>1</xdr:col>
      <xdr:colOff>664029</xdr:colOff>
      <xdr:row>10</xdr:row>
      <xdr:rowOff>65315</xdr:rowOff>
    </xdr:to>
    <xdr:sp macro="" textlink="">
      <xdr:nvSpPr>
        <xdr:cNvPr id="11272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82C0000}"/>
            </a:ext>
          </a:extLst>
        </xdr:cNvPr>
        <xdr:cNvSpPr txBox="1">
          <a:spLocks noChangeArrowheads="1"/>
        </xdr:cNvSpPr>
      </xdr:nvSpPr>
      <xdr:spPr bwMode="auto">
        <a:xfrm>
          <a:off x="140154" y="1472293"/>
          <a:ext cx="2864304" cy="402772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23850" name="Rectangle 13">
          <a:extLst>
            <a:ext uri="{FF2B5EF4-FFF2-40B4-BE49-F238E27FC236}">
              <a16:creationId xmlns:a16="http://schemas.microsoft.com/office/drawing/2014/main" id="{00000000-0008-0000-0700-00002A5D0000}"/>
            </a:ext>
          </a:extLst>
        </xdr:cNvPr>
        <xdr:cNvSpPr>
          <a:spLocks noChangeArrowheads="1"/>
        </xdr:cNvSpPr>
      </xdr:nvSpPr>
      <xdr:spPr bwMode="auto">
        <a:xfrm>
          <a:off x="6619875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19</xdr:row>
      <xdr:rowOff>9525</xdr:rowOff>
    </xdr:from>
    <xdr:to>
      <xdr:col>11</xdr:col>
      <xdr:colOff>885825</xdr:colOff>
      <xdr:row>20</xdr:row>
      <xdr:rowOff>123825</xdr:rowOff>
    </xdr:to>
    <xdr:sp macro="" textlink="">
      <xdr:nvSpPr>
        <xdr:cNvPr id="11278" name="Rectangle 14">
          <a:extLst>
            <a:ext uri="{FF2B5EF4-FFF2-40B4-BE49-F238E27FC236}">
              <a16:creationId xmlns:a16="http://schemas.microsoft.com/office/drawing/2014/main" id="{00000000-0008-0000-0700-00000E2C0000}"/>
            </a:ext>
          </a:extLst>
        </xdr:cNvPr>
        <xdr:cNvSpPr>
          <a:spLocks noChangeArrowheads="1"/>
        </xdr:cNvSpPr>
      </xdr:nvSpPr>
      <xdr:spPr bwMode="auto">
        <a:xfrm>
          <a:off x="11868150" y="4076700"/>
          <a:ext cx="199072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del adulto mayor en la pareja :</a:t>
          </a:r>
        </a:p>
      </xdr:txBody>
    </xdr:sp>
    <xdr:clientData/>
  </xdr:twoCellAnchor>
  <xdr:twoCellAnchor>
    <xdr:from>
      <xdr:col>9</xdr:col>
      <xdr:colOff>979715</xdr:colOff>
      <xdr:row>0</xdr:row>
      <xdr:rowOff>122465</xdr:rowOff>
    </xdr:from>
    <xdr:to>
      <xdr:col>12</xdr:col>
      <xdr:colOff>1085172</xdr:colOff>
      <xdr:row>7</xdr:row>
      <xdr:rowOff>149680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11729358" y="122465"/>
          <a:ext cx="3452814" cy="121103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4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[Belize, Guatemala, Guyana, Nicaragua, Suriname, Uruguay, Peru, Caribbean]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54428</xdr:colOff>
      <xdr:row>0</xdr:row>
      <xdr:rowOff>54429</xdr:rowOff>
    </xdr:from>
    <xdr:to>
      <xdr:col>0</xdr:col>
      <xdr:colOff>1268526</xdr:colOff>
      <xdr:row>7</xdr:row>
      <xdr:rowOff>65996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54429"/>
          <a:ext cx="1214098" cy="1195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161925</xdr:rowOff>
    </xdr:from>
    <xdr:to>
      <xdr:col>4</xdr:col>
      <xdr:colOff>61856</xdr:colOff>
      <xdr:row>54</xdr:row>
      <xdr:rowOff>152400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2625"/>
          <a:ext cx="6691256" cy="104679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1376022</xdr:colOff>
      <xdr:row>0</xdr:row>
      <xdr:rowOff>47625</xdr:rowOff>
    </xdr:from>
    <xdr:to>
      <xdr:col>8</xdr:col>
      <xdr:colOff>0</xdr:colOff>
      <xdr:row>7</xdr:row>
      <xdr:rowOff>37434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 bwMode="auto">
        <a:xfrm>
          <a:off x="1376022" y="47625"/>
          <a:ext cx="9208634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107015</xdr:colOff>
      <xdr:row>16</xdr:row>
      <xdr:rowOff>139512</xdr:rowOff>
    </xdr:from>
    <xdr:to>
      <xdr:col>3</xdr:col>
      <xdr:colOff>1066800</xdr:colOff>
      <xdr:row>18</xdr:row>
      <xdr:rowOff>104774</xdr:rowOff>
    </xdr:to>
    <xdr:sp macro="" textlink="">
      <xdr:nvSpPr>
        <xdr:cNvPr id="12289" name="Rectangle 1">
          <a:extLst>
            <a:ext uri="{FF2B5EF4-FFF2-40B4-BE49-F238E27FC236}">
              <a16:creationId xmlns:a16="http://schemas.microsoft.com/office/drawing/2014/main" id="{00000000-0008-0000-0800-000001300000}"/>
            </a:ext>
          </a:extLst>
        </xdr:cNvPr>
        <xdr:cNvSpPr>
          <a:spLocks noChangeArrowheads="1"/>
        </xdr:cNvSpPr>
      </xdr:nvSpPr>
      <xdr:spPr bwMode="auto">
        <a:xfrm>
          <a:off x="3793190" y="2997012"/>
          <a:ext cx="2074210" cy="3557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5</xdr:col>
      <xdr:colOff>828114</xdr:colOff>
      <xdr:row>16</xdr:row>
      <xdr:rowOff>142314</xdr:rowOff>
    </xdr:from>
    <xdr:to>
      <xdr:col>6</xdr:col>
      <xdr:colOff>1066241</xdr:colOff>
      <xdr:row>17</xdr:row>
      <xdr:rowOff>239245</xdr:rowOff>
    </xdr:to>
    <xdr:sp macro="" textlink="">
      <xdr:nvSpPr>
        <xdr:cNvPr id="12290" name="Rectangle 2">
          <a:extLst>
            <a:ext uri="{FF2B5EF4-FFF2-40B4-BE49-F238E27FC236}">
              <a16:creationId xmlns:a16="http://schemas.microsoft.com/office/drawing/2014/main" id="{00000000-0008-0000-0800-000002300000}"/>
            </a:ext>
          </a:extLst>
        </xdr:cNvPr>
        <xdr:cNvSpPr>
          <a:spLocks noChangeArrowheads="1"/>
        </xdr:cNvSpPr>
      </xdr:nvSpPr>
      <xdr:spPr bwMode="auto">
        <a:xfrm>
          <a:off x="7857564" y="2999814"/>
          <a:ext cx="1352552" cy="2398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2</xdr:col>
      <xdr:colOff>97490</xdr:colOff>
      <xdr:row>19</xdr:row>
      <xdr:rowOff>1120</xdr:rowOff>
    </xdr:from>
    <xdr:to>
      <xdr:col>3</xdr:col>
      <xdr:colOff>1057275</xdr:colOff>
      <xdr:row>20</xdr:row>
      <xdr:rowOff>123825</xdr:rowOff>
    </xdr:to>
    <xdr:sp macro="" textlink="">
      <xdr:nvSpPr>
        <xdr:cNvPr id="12291" name="Rectangle 3">
          <a:extLst>
            <a:ext uri="{FF2B5EF4-FFF2-40B4-BE49-F238E27FC236}">
              <a16:creationId xmlns:a16="http://schemas.microsoft.com/office/drawing/2014/main" id="{00000000-0008-0000-0800-000003300000}"/>
            </a:ext>
          </a:extLst>
        </xdr:cNvPr>
        <xdr:cNvSpPr>
          <a:spLocks noChangeArrowheads="1"/>
        </xdr:cNvSpPr>
      </xdr:nvSpPr>
      <xdr:spPr bwMode="auto">
        <a:xfrm>
          <a:off x="3783665" y="3496795"/>
          <a:ext cx="2074210" cy="37035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de 24 años):</a:t>
          </a:r>
        </a:p>
      </xdr:txBody>
    </xdr:sp>
    <xdr:clientData/>
  </xdr:twoCellAnchor>
  <xdr:twoCellAnchor>
    <xdr:from>
      <xdr:col>5</xdr:col>
      <xdr:colOff>809064</xdr:colOff>
      <xdr:row>19</xdr:row>
      <xdr:rowOff>29695</xdr:rowOff>
    </xdr:from>
    <xdr:to>
      <xdr:col>6</xdr:col>
      <xdr:colOff>1056716</xdr:colOff>
      <xdr:row>20</xdr:row>
      <xdr:rowOff>3922</xdr:rowOff>
    </xdr:to>
    <xdr:sp macro="" textlink="">
      <xdr:nvSpPr>
        <xdr:cNvPr id="12292" name="Rectangle 4">
          <a:extLst>
            <a:ext uri="{FF2B5EF4-FFF2-40B4-BE49-F238E27FC236}">
              <a16:creationId xmlns:a16="http://schemas.microsoft.com/office/drawing/2014/main" id="{00000000-0008-0000-0800-000004300000}"/>
            </a:ext>
          </a:extLst>
        </xdr:cNvPr>
        <xdr:cNvSpPr>
          <a:spLocks noChangeArrowheads="1"/>
        </xdr:cNvSpPr>
      </xdr:nvSpPr>
      <xdr:spPr bwMode="auto">
        <a:xfrm>
          <a:off x="7838514" y="3525370"/>
          <a:ext cx="1362077" cy="22187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0</xdr:col>
      <xdr:colOff>561975</xdr:colOff>
      <xdr:row>15</xdr:row>
      <xdr:rowOff>3362</xdr:rowOff>
    </xdr:from>
    <xdr:to>
      <xdr:col>1</xdr:col>
      <xdr:colOff>1371600</xdr:colOff>
      <xdr:row>16</xdr:row>
      <xdr:rowOff>4482</xdr:rowOff>
    </xdr:to>
    <xdr:sp macro="" textlink="">
      <xdr:nvSpPr>
        <xdr:cNvPr id="12294" name="Rectangle 6">
          <a:extLst>
            <a:ext uri="{FF2B5EF4-FFF2-40B4-BE49-F238E27FC236}">
              <a16:creationId xmlns:a16="http://schemas.microsoft.com/office/drawing/2014/main" id="{00000000-0008-0000-0800-000006300000}"/>
            </a:ext>
          </a:extLst>
        </xdr:cNvPr>
        <xdr:cNvSpPr>
          <a:spLocks noChangeArrowheads="1"/>
        </xdr:cNvSpPr>
      </xdr:nvSpPr>
      <xdr:spPr bwMode="auto">
        <a:xfrm>
          <a:off x="561975" y="2613212"/>
          <a:ext cx="3028950" cy="24877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0</xdr:col>
      <xdr:colOff>561975</xdr:colOff>
      <xdr:row>12</xdr:row>
      <xdr:rowOff>93009</xdr:rowOff>
    </xdr:from>
    <xdr:to>
      <xdr:col>1</xdr:col>
      <xdr:colOff>1381125</xdr:colOff>
      <xdr:row>14</xdr:row>
      <xdr:rowOff>24093</xdr:rowOff>
    </xdr:to>
    <xdr:sp macro="" textlink="">
      <xdr:nvSpPr>
        <xdr:cNvPr id="12295" name="Rectangle 7">
          <a:extLst>
            <a:ext uri="{FF2B5EF4-FFF2-40B4-BE49-F238E27FC236}">
              <a16:creationId xmlns:a16="http://schemas.microsoft.com/office/drawing/2014/main" id="{00000000-0008-0000-0800-000007300000}"/>
            </a:ext>
          </a:extLst>
        </xdr:cNvPr>
        <xdr:cNvSpPr>
          <a:spLocks noChangeArrowheads="1"/>
        </xdr:cNvSpPr>
      </xdr:nvSpPr>
      <xdr:spPr bwMode="auto">
        <a:xfrm>
          <a:off x="561975" y="2207559"/>
          <a:ext cx="3038475" cy="28350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623887</xdr:colOff>
      <xdr:row>9</xdr:row>
      <xdr:rowOff>130969</xdr:rowOff>
    </xdr:from>
    <xdr:to>
      <xdr:col>1</xdr:col>
      <xdr:colOff>1271587</xdr:colOff>
      <xdr:row>11</xdr:row>
      <xdr:rowOff>216694</xdr:rowOff>
    </xdr:to>
    <xdr:sp macro="" textlink="">
      <xdr:nvSpPr>
        <xdr:cNvPr id="1229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8300000}"/>
            </a:ext>
          </a:extLst>
        </xdr:cNvPr>
        <xdr:cNvSpPr txBox="1">
          <a:spLocks noChangeArrowheads="1"/>
        </xdr:cNvSpPr>
      </xdr:nvSpPr>
      <xdr:spPr bwMode="auto">
        <a:xfrm>
          <a:off x="623887" y="1666875"/>
          <a:ext cx="2862263" cy="419100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0</xdr:col>
      <xdr:colOff>514350</xdr:colOff>
      <xdr:row>17</xdr:row>
      <xdr:rowOff>180975</xdr:rowOff>
    </xdr:from>
    <xdr:to>
      <xdr:col>1</xdr:col>
      <xdr:colOff>971550</xdr:colOff>
      <xdr:row>20</xdr:row>
      <xdr:rowOff>152400</xdr:rowOff>
    </xdr:to>
    <xdr:sp macro="" textlink="">
      <xdr:nvSpPr>
        <xdr:cNvPr id="24756" name="Rectangle 13">
          <a:extLst>
            <a:ext uri="{FF2B5EF4-FFF2-40B4-BE49-F238E27FC236}">
              <a16:creationId xmlns:a16="http://schemas.microsoft.com/office/drawing/2014/main" id="{00000000-0008-0000-0800-0000B4600000}"/>
            </a:ext>
          </a:extLst>
        </xdr:cNvPr>
        <xdr:cNvSpPr>
          <a:spLocks noChangeArrowheads="1"/>
        </xdr:cNvSpPr>
      </xdr:nvSpPr>
      <xdr:spPr bwMode="auto">
        <a:xfrm>
          <a:off x="514350" y="3181350"/>
          <a:ext cx="2676525" cy="714375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940595</xdr:colOff>
      <xdr:row>0</xdr:row>
      <xdr:rowOff>95249</xdr:rowOff>
    </xdr:from>
    <xdr:to>
      <xdr:col>7</xdr:col>
      <xdr:colOff>1035846</xdr:colOff>
      <xdr:row>7</xdr:row>
      <xdr:rowOff>154781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>
          <a:spLocks noChangeArrowheads="1"/>
        </xdr:cNvSpPr>
      </xdr:nvSpPr>
      <xdr:spPr bwMode="auto">
        <a:xfrm>
          <a:off x="7048501" y="95249"/>
          <a:ext cx="3452814" cy="1262063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4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[Belize, Guatemala, Guyana, Nicaragua, Suriname, Uruguay, Peru, Caribbean]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47625</xdr:rowOff>
    </xdr:from>
    <xdr:to>
      <xdr:col>0</xdr:col>
      <xdr:colOff>1261723</xdr:colOff>
      <xdr:row>7</xdr:row>
      <xdr:rowOff>40482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214098" cy="11953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ctrlProp" Target="../ctrlProps/ctrlProp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ctrlProp" Target="../ctrlProps/ctrlProp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L22"/>
  <sheetViews>
    <sheetView showGridLines="0" tabSelected="1" zoomScaleNormal="100" zoomScalePageLayoutView="80" workbookViewId="0">
      <selection activeCell="J14" sqref="J14"/>
    </sheetView>
  </sheetViews>
  <sheetFormatPr baseColWidth="10" defaultColWidth="20.5" defaultRowHeight="18"/>
  <cols>
    <col min="1" max="1" width="14.6640625" style="9" customWidth="1"/>
    <col min="2" max="10" width="20.5" style="9" customWidth="1"/>
    <col min="11" max="11" width="4.5" style="9" customWidth="1"/>
    <col min="12" max="16384" width="20.5" style="9"/>
  </cols>
  <sheetData>
    <row r="1" spans="1:12" ht="12.75" customHeight="1"/>
    <row r="2" spans="1:12">
      <c r="I2" s="9" t="s">
        <v>5</v>
      </c>
      <c r="J2" s="9" t="s">
        <v>5</v>
      </c>
      <c r="K2" s="9" t="s">
        <v>5</v>
      </c>
    </row>
    <row r="6" spans="1:12">
      <c r="I6" s="10" t="s">
        <v>5</v>
      </c>
      <c r="J6" s="10" t="s">
        <v>5</v>
      </c>
      <c r="K6" s="10" t="s">
        <v>5</v>
      </c>
      <c r="L6" s="11" t="s">
        <v>5</v>
      </c>
    </row>
    <row r="8" spans="1:12" s="13" customFormat="1" ht="25">
      <c r="A8" s="207" t="s">
        <v>82</v>
      </c>
      <c r="B8" s="207"/>
      <c r="C8" s="207"/>
      <c r="D8" s="207"/>
      <c r="E8" s="207"/>
      <c r="F8" s="207"/>
      <c r="G8" s="207"/>
      <c r="H8" s="207"/>
      <c r="I8" s="207"/>
      <c r="J8" s="207"/>
      <c r="K8" s="12"/>
      <c r="L8" s="12"/>
    </row>
    <row r="10" spans="1:12">
      <c r="A10" s="14" t="s">
        <v>83</v>
      </c>
    </row>
    <row r="12" spans="1:12">
      <c r="B12" s="15" t="s">
        <v>84</v>
      </c>
      <c r="C12" s="15"/>
      <c r="D12" s="210" t="s">
        <v>138</v>
      </c>
      <c r="E12" s="211"/>
      <c r="F12" s="211"/>
      <c r="G12" s="211"/>
      <c r="H12" s="211"/>
      <c r="I12" s="211"/>
      <c r="J12" s="212"/>
    </row>
    <row r="13" spans="1:12" ht="9.5" customHeight="1">
      <c r="D13" s="15"/>
      <c r="E13" s="15"/>
      <c r="F13" s="15"/>
      <c r="G13" s="15"/>
    </row>
    <row r="14" spans="1:12">
      <c r="D14" s="213" t="s">
        <v>85</v>
      </c>
      <c r="E14" s="213"/>
      <c r="F14" s="209"/>
      <c r="G14" s="18">
        <v>2</v>
      </c>
      <c r="H14" s="208" t="s">
        <v>90</v>
      </c>
      <c r="I14" s="209"/>
      <c r="J14" s="18">
        <v>1</v>
      </c>
    </row>
    <row r="15" spans="1:12" ht="9.5" customHeight="1">
      <c r="D15" s="15"/>
      <c r="E15" s="15"/>
      <c r="F15" s="15"/>
      <c r="G15" s="15"/>
    </row>
    <row r="16" spans="1:12">
      <c r="D16" s="16"/>
      <c r="E16" s="16" t="s">
        <v>86</v>
      </c>
      <c r="F16" s="17"/>
      <c r="G16" s="18">
        <v>18</v>
      </c>
      <c r="H16" s="208" t="s">
        <v>87</v>
      </c>
      <c r="I16" s="209"/>
      <c r="J16" s="18">
        <v>18</v>
      </c>
    </row>
    <row r="18" spans="1:7">
      <c r="A18" s="14" t="s">
        <v>91</v>
      </c>
    </row>
    <row r="20" spans="1:7">
      <c r="B20" s="9" t="s">
        <v>88</v>
      </c>
      <c r="D20" s="210" t="s">
        <v>139</v>
      </c>
      <c r="E20" s="211"/>
      <c r="F20" s="211"/>
      <c r="G20" s="212"/>
    </row>
    <row r="22" spans="1:7">
      <c r="A22" s="14" t="s">
        <v>89</v>
      </c>
    </row>
  </sheetData>
  <sheetProtection password="CE8E" sheet="1" objects="1" scenarios="1" selectLockedCells="1"/>
  <mergeCells count="6">
    <mergeCell ref="A8:J8"/>
    <mergeCell ref="H16:I16"/>
    <mergeCell ref="D12:J12"/>
    <mergeCell ref="D20:G20"/>
    <mergeCell ref="D14:F14"/>
    <mergeCell ref="H14:I14"/>
  </mergeCells>
  <phoneticPr fontId="10" type="noConversion"/>
  <conditionalFormatting sqref="G16">
    <cfRule type="cellIs" dxfId="47" priority="1" stopIfTrue="1" operator="lessThan">
      <formula>18</formula>
    </cfRule>
    <cfRule type="cellIs" dxfId="46" priority="2" stopIfTrue="1" operator="greaterThan">
      <formula>74</formula>
    </cfRule>
  </conditionalFormatting>
  <conditionalFormatting sqref="G14">
    <cfRule type="cellIs" dxfId="45" priority="3" stopIfTrue="1" operator="equal">
      <formula>0</formula>
    </cfRule>
    <cfRule type="cellIs" dxfId="44" priority="4" stopIfTrue="1" operator="greaterThan">
      <formula>2</formula>
    </cfRule>
  </conditionalFormatting>
  <conditionalFormatting sqref="J16">
    <cfRule type="cellIs" dxfId="43" priority="5" stopIfTrue="1" operator="greaterThan">
      <formula>74</formula>
    </cfRule>
    <cfRule type="cellIs" dxfId="42" priority="6" stopIfTrue="1" operator="equal">
      <formula>0</formula>
    </cfRule>
  </conditionalFormatting>
  <pageMargins left="0.25" right="0.25" top="0.25" bottom="0.25" header="0.511811023622047" footer="0.511811023622047"/>
  <pageSetup paperSize="9" scale="64" orientation="landscape" horizontalDpi="300" verticalDpi="300"/>
  <headerFooter alignWithMargins="0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pageSetUpPr fitToPage="1"/>
  </sheetPr>
  <dimension ref="A1:G60"/>
  <sheetViews>
    <sheetView zoomScaleNormal="100" workbookViewId="0">
      <pane ySplit="6" topLeftCell="A53" activePane="bottomLeft" state="frozen"/>
      <selection pane="bottomLeft" activeCell="A7" sqref="A7"/>
    </sheetView>
  </sheetViews>
  <sheetFormatPr baseColWidth="10" defaultColWidth="9.1640625" defaultRowHeight="14"/>
  <cols>
    <col min="1" max="1" width="46.6640625" style="152" customWidth="1"/>
    <col min="2" max="2" width="36" style="154" customWidth="1"/>
    <col min="3" max="3" width="37" style="154" customWidth="1"/>
    <col min="4" max="5" width="32.6640625" style="154" customWidth="1"/>
    <col min="6" max="6" width="32" style="154" customWidth="1"/>
    <col min="7" max="7" width="34.1640625" style="154" customWidth="1"/>
    <col min="8" max="16384" width="9.1640625" style="152"/>
  </cols>
  <sheetData>
    <row r="1" spans="1:7" ht="16">
      <c r="A1" s="161"/>
      <c r="B1" s="162"/>
      <c r="C1" s="162"/>
      <c r="D1" s="162"/>
      <c r="E1" s="162"/>
      <c r="F1" s="162"/>
      <c r="G1" s="162"/>
    </row>
    <row r="2" spans="1:7" ht="16">
      <c r="A2" s="161"/>
      <c r="B2" s="314" t="s">
        <v>142</v>
      </c>
      <c r="C2" s="314"/>
      <c r="D2" s="314"/>
      <c r="E2" s="314"/>
      <c r="F2" s="314"/>
      <c r="G2" s="314"/>
    </row>
    <row r="3" spans="1:7" ht="16">
      <c r="A3" s="161"/>
      <c r="B3" s="314"/>
      <c r="C3" s="314"/>
      <c r="D3" s="314"/>
      <c r="E3" s="314"/>
      <c r="F3" s="314"/>
      <c r="G3" s="314"/>
    </row>
    <row r="4" spans="1:7" ht="16">
      <c r="A4" s="161"/>
      <c r="B4" s="314"/>
      <c r="C4" s="314"/>
      <c r="D4" s="314"/>
      <c r="E4" s="314"/>
      <c r="F4" s="314"/>
      <c r="G4" s="314"/>
    </row>
    <row r="5" spans="1:7" s="153" customFormat="1" ht="16">
      <c r="A5" s="160"/>
      <c r="B5" s="315"/>
      <c r="C5" s="315"/>
      <c r="D5" s="315"/>
      <c r="E5" s="315"/>
      <c r="F5" s="315"/>
      <c r="G5" s="315"/>
    </row>
    <row r="6" spans="1:7" ht="0.5" customHeight="1">
      <c r="A6" s="160"/>
      <c r="B6" s="165"/>
      <c r="C6" s="165"/>
      <c r="D6" s="165"/>
      <c r="E6" s="165"/>
      <c r="F6" s="165"/>
      <c r="G6" s="165"/>
    </row>
    <row r="7" spans="1:7" ht="20.25" customHeight="1">
      <c r="A7" s="166"/>
      <c r="B7" s="167"/>
      <c r="C7" s="167"/>
      <c r="D7" s="167"/>
      <c r="E7" s="167"/>
      <c r="F7" s="167"/>
      <c r="G7" s="167"/>
    </row>
    <row r="8" spans="1:7" ht="37.5" customHeight="1">
      <c r="A8" s="168"/>
      <c r="B8" s="167"/>
      <c r="C8" s="167"/>
      <c r="D8" s="167"/>
      <c r="E8" s="167"/>
      <c r="F8" s="167"/>
      <c r="G8" s="167"/>
    </row>
    <row r="9" spans="1:7" ht="20.25" customHeight="1">
      <c r="A9" s="166"/>
      <c r="B9" s="167"/>
      <c r="C9" s="167"/>
      <c r="D9" s="167"/>
      <c r="E9" s="167"/>
      <c r="F9" s="167"/>
      <c r="G9" s="167"/>
    </row>
    <row r="10" spans="1:7" ht="35.25" customHeight="1">
      <c r="A10" s="166"/>
      <c r="B10" s="167"/>
      <c r="C10" s="167"/>
      <c r="D10" s="167"/>
      <c r="E10" s="167"/>
      <c r="F10" s="167"/>
      <c r="G10" s="167"/>
    </row>
    <row r="11" spans="1:7" ht="17.25" customHeight="1">
      <c r="A11" s="316"/>
      <c r="B11" s="167"/>
      <c r="C11" s="167"/>
      <c r="D11" s="167"/>
      <c r="E11" s="167"/>
      <c r="F11" s="167"/>
      <c r="G11" s="167"/>
    </row>
    <row r="12" spans="1:7" ht="19.5" customHeight="1">
      <c r="A12" s="316"/>
      <c r="B12" s="167"/>
      <c r="C12" s="167"/>
      <c r="D12" s="317"/>
      <c r="E12" s="317"/>
      <c r="F12" s="317"/>
      <c r="G12" s="317"/>
    </row>
    <row r="13" spans="1:7" ht="21" customHeight="1">
      <c r="A13" s="316"/>
      <c r="B13" s="167"/>
      <c r="C13" s="167"/>
      <c r="D13" s="317"/>
      <c r="E13" s="317"/>
      <c r="F13" s="317"/>
      <c r="G13" s="317"/>
    </row>
    <row r="14" spans="1:7" ht="21.75" customHeight="1">
      <c r="A14" s="166"/>
      <c r="B14" s="167"/>
      <c r="C14" s="167"/>
      <c r="D14" s="167"/>
      <c r="E14" s="167"/>
      <c r="F14" s="167"/>
      <c r="G14" s="167"/>
    </row>
    <row r="15" spans="1:7" ht="16.5" customHeight="1">
      <c r="A15" s="316"/>
      <c r="B15" s="167"/>
      <c r="C15" s="167"/>
      <c r="D15" s="167"/>
      <c r="E15" s="167"/>
      <c r="F15" s="167"/>
      <c r="G15" s="167"/>
    </row>
    <row r="16" spans="1:7" ht="20.25" customHeight="1">
      <c r="A16" s="316"/>
      <c r="B16" s="167"/>
      <c r="C16" s="167"/>
      <c r="D16" s="167"/>
      <c r="E16" s="167"/>
      <c r="F16" s="167"/>
      <c r="G16" s="167"/>
    </row>
    <row r="17" spans="1:7" ht="16.5" customHeight="1">
      <c r="A17" s="313"/>
      <c r="B17" s="167"/>
      <c r="C17" s="167"/>
      <c r="D17" s="167"/>
      <c r="E17" s="167"/>
      <c r="F17" s="167"/>
      <c r="G17" s="167"/>
    </row>
    <row r="18" spans="1:7" ht="20.25" customHeight="1">
      <c r="A18" s="313"/>
      <c r="B18" s="167"/>
      <c r="C18" s="167"/>
      <c r="D18" s="167"/>
      <c r="E18" s="167"/>
      <c r="F18" s="167"/>
      <c r="G18" s="167"/>
    </row>
    <row r="19" spans="1:7" ht="16.5" customHeight="1">
      <c r="A19" s="316"/>
      <c r="B19" s="167"/>
      <c r="C19" s="167"/>
      <c r="D19" s="167"/>
      <c r="E19" s="167"/>
      <c r="F19" s="167"/>
      <c r="G19" s="167"/>
    </row>
    <row r="20" spans="1:7" ht="16.5" customHeight="1">
      <c r="A20" s="316"/>
      <c r="B20" s="167"/>
      <c r="C20" s="167"/>
      <c r="D20" s="167"/>
      <c r="E20" s="167"/>
      <c r="F20" s="167"/>
      <c r="G20" s="167"/>
    </row>
    <row r="21" spans="1:7" ht="18.75" customHeight="1">
      <c r="A21" s="316"/>
      <c r="B21" s="167"/>
      <c r="C21" s="167"/>
      <c r="D21" s="167"/>
      <c r="E21" s="167"/>
      <c r="F21" s="167"/>
      <c r="G21" s="167"/>
    </row>
    <row r="22" spans="1:7" ht="33.75" customHeight="1">
      <c r="A22" s="166"/>
      <c r="B22" s="167"/>
      <c r="C22" s="167"/>
      <c r="D22" s="167"/>
      <c r="E22" s="167"/>
      <c r="F22" s="167"/>
      <c r="G22" s="167"/>
    </row>
    <row r="23" spans="1:7" ht="31.5" customHeight="1">
      <c r="A23" s="166"/>
      <c r="B23" s="167"/>
      <c r="C23" s="167"/>
      <c r="D23" s="167"/>
      <c r="E23" s="167"/>
      <c r="F23" s="167"/>
      <c r="G23" s="167"/>
    </row>
    <row r="24" spans="1:7" ht="51.75" customHeight="1">
      <c r="A24" s="166"/>
      <c r="B24" s="169"/>
      <c r="C24" s="167"/>
      <c r="D24" s="167"/>
      <c r="E24" s="167"/>
      <c r="F24" s="167"/>
      <c r="G24" s="167"/>
    </row>
    <row r="25" spans="1:7" ht="39" customHeight="1">
      <c r="A25" s="166"/>
      <c r="B25" s="167"/>
      <c r="C25" s="167"/>
      <c r="D25" s="167"/>
      <c r="E25" s="167"/>
      <c r="F25" s="167"/>
      <c r="G25" s="167"/>
    </row>
    <row r="26" spans="1:7" ht="21.75" customHeight="1">
      <c r="A26" s="313"/>
      <c r="B26" s="167"/>
      <c r="C26" s="167"/>
      <c r="D26" s="167"/>
      <c r="E26" s="167"/>
      <c r="F26" s="167"/>
      <c r="G26" s="167"/>
    </row>
    <row r="27" spans="1:7" ht="16.5" customHeight="1">
      <c r="A27" s="313"/>
      <c r="B27" s="317"/>
      <c r="C27" s="317"/>
      <c r="D27" s="317"/>
      <c r="E27" s="317"/>
      <c r="F27" s="317"/>
      <c r="G27" s="167"/>
    </row>
    <row r="28" spans="1:7" ht="20.25" customHeight="1">
      <c r="A28" s="313"/>
      <c r="B28" s="317"/>
      <c r="C28" s="317"/>
      <c r="D28" s="317"/>
      <c r="E28" s="317"/>
      <c r="F28" s="317"/>
      <c r="G28" s="167"/>
    </row>
    <row r="29" spans="1:7" ht="17.25" customHeight="1">
      <c r="A29" s="316"/>
      <c r="B29" s="169"/>
      <c r="C29" s="167"/>
      <c r="D29" s="167"/>
      <c r="E29" s="167"/>
      <c r="F29" s="167"/>
      <c r="G29" s="167"/>
    </row>
    <row r="30" spans="1:7" ht="17.25" customHeight="1">
      <c r="A30" s="316"/>
      <c r="B30" s="167"/>
      <c r="C30" s="167"/>
      <c r="D30" s="167"/>
      <c r="E30" s="167"/>
      <c r="F30" s="167"/>
      <c r="G30" s="167"/>
    </row>
    <row r="31" spans="1:7" ht="31.5" customHeight="1">
      <c r="A31" s="313"/>
      <c r="B31" s="167"/>
      <c r="C31" s="167"/>
      <c r="D31" s="167"/>
      <c r="E31" s="167"/>
      <c r="F31" s="167"/>
      <c r="G31" s="167"/>
    </row>
    <row r="32" spans="1:7" ht="35.25" customHeight="1">
      <c r="A32" s="313"/>
      <c r="B32" s="167"/>
      <c r="C32" s="167"/>
      <c r="D32" s="167"/>
      <c r="E32" s="167"/>
      <c r="F32" s="167"/>
      <c r="G32" s="167"/>
    </row>
    <row r="33" spans="1:7" ht="30.75" customHeight="1">
      <c r="A33" s="316"/>
      <c r="B33" s="317"/>
      <c r="C33" s="317"/>
      <c r="D33" s="167"/>
      <c r="E33" s="167"/>
      <c r="F33" s="167"/>
      <c r="G33" s="317"/>
    </row>
    <row r="34" spans="1:7" ht="15" customHeight="1">
      <c r="A34" s="316"/>
      <c r="B34" s="317"/>
      <c r="C34" s="317"/>
      <c r="D34" s="317"/>
      <c r="E34" s="317"/>
      <c r="F34" s="317"/>
      <c r="G34" s="317"/>
    </row>
    <row r="35" spans="1:7" ht="17.25" customHeight="1">
      <c r="A35" s="316"/>
      <c r="B35" s="317"/>
      <c r="C35" s="317"/>
      <c r="D35" s="317"/>
      <c r="E35" s="317"/>
      <c r="F35" s="317"/>
      <c r="G35" s="317"/>
    </row>
    <row r="36" spans="1:7" ht="34.5" customHeight="1">
      <c r="A36" s="166"/>
      <c r="B36" s="167"/>
      <c r="C36" s="167"/>
      <c r="D36" s="167"/>
      <c r="E36" s="167"/>
      <c r="F36" s="167"/>
      <c r="G36" s="167"/>
    </row>
    <row r="37" spans="1:7" ht="35.25" customHeight="1">
      <c r="A37" s="166"/>
      <c r="B37" s="167"/>
      <c r="C37" s="167"/>
      <c r="D37" s="167"/>
      <c r="E37" s="167"/>
      <c r="F37" s="167"/>
      <c r="G37" s="167"/>
    </row>
    <row r="38" spans="1:7" ht="34.5" customHeight="1">
      <c r="A38" s="166"/>
      <c r="B38" s="167"/>
      <c r="C38" s="167"/>
      <c r="D38" s="167"/>
      <c r="E38" s="167"/>
      <c r="F38" s="167"/>
      <c r="G38" s="167"/>
    </row>
    <row r="39" spans="1:7" ht="18.75" customHeight="1">
      <c r="A39" s="316"/>
      <c r="B39" s="167"/>
      <c r="C39" s="167"/>
      <c r="D39" s="167"/>
      <c r="E39" s="167"/>
      <c r="F39" s="167"/>
      <c r="G39" s="167"/>
    </row>
    <row r="40" spans="1:7" ht="31.5" customHeight="1">
      <c r="A40" s="316"/>
      <c r="B40" s="167"/>
      <c r="C40" s="167"/>
      <c r="D40" s="167"/>
      <c r="E40" s="167"/>
      <c r="F40" s="167"/>
      <c r="G40" s="317"/>
    </row>
    <row r="41" spans="1:7" ht="16">
      <c r="A41" s="316"/>
      <c r="B41" s="167"/>
      <c r="C41" s="167"/>
      <c r="D41" s="167"/>
      <c r="E41" s="317"/>
      <c r="F41" s="317"/>
      <c r="G41" s="317"/>
    </row>
    <row r="42" spans="1:7" ht="16">
      <c r="A42" s="316"/>
      <c r="B42" s="167"/>
      <c r="C42" s="167"/>
      <c r="D42" s="167"/>
      <c r="E42" s="317"/>
      <c r="F42" s="317"/>
      <c r="G42" s="317"/>
    </row>
    <row r="43" spans="1:7" ht="17.25" customHeight="1">
      <c r="A43" s="316"/>
      <c r="B43" s="167"/>
      <c r="C43" s="167"/>
      <c r="D43" s="167"/>
      <c r="E43" s="317"/>
      <c r="F43" s="317"/>
      <c r="G43" s="317"/>
    </row>
    <row r="44" spans="1:7" ht="33" customHeight="1">
      <c r="A44" s="166"/>
      <c r="B44" s="167"/>
      <c r="C44" s="167"/>
      <c r="D44" s="167"/>
      <c r="E44" s="167"/>
      <c r="F44" s="167"/>
      <c r="G44" s="167"/>
    </row>
    <row r="45" spans="1:7" ht="21.75" customHeight="1">
      <c r="A45" s="166"/>
      <c r="B45" s="167"/>
      <c r="C45" s="167"/>
      <c r="D45" s="167"/>
      <c r="E45" s="167"/>
      <c r="F45" s="167"/>
      <c r="G45" s="167"/>
    </row>
    <row r="46" spans="1:7" ht="33" customHeight="1">
      <c r="A46" s="166"/>
      <c r="B46" s="167"/>
      <c r="C46" s="167"/>
      <c r="D46" s="167"/>
      <c r="E46" s="167"/>
      <c r="F46" s="167"/>
      <c r="G46" s="167"/>
    </row>
    <row r="47" spans="1:7" ht="19.5" customHeight="1">
      <c r="A47" s="166"/>
      <c r="B47" s="169"/>
      <c r="C47" s="169"/>
      <c r="D47" s="169"/>
      <c r="E47" s="169"/>
      <c r="F47" s="169"/>
      <c r="G47" s="169"/>
    </row>
    <row r="48" spans="1:7" ht="16">
      <c r="A48" s="313"/>
      <c r="B48" s="169"/>
      <c r="C48" s="169"/>
      <c r="D48" s="167"/>
      <c r="E48" s="167"/>
      <c r="F48" s="167"/>
      <c r="G48" s="167"/>
    </row>
    <row r="49" spans="1:7" ht="20.25" customHeight="1">
      <c r="A49" s="313"/>
      <c r="B49" s="167"/>
      <c r="C49" s="167"/>
      <c r="D49" s="167"/>
      <c r="E49" s="167"/>
      <c r="F49" s="167"/>
      <c r="G49" s="167"/>
    </row>
    <row r="50" spans="1:7" ht="21" customHeight="1">
      <c r="A50" s="166"/>
      <c r="B50" s="167"/>
      <c r="C50" s="167"/>
      <c r="D50" s="167"/>
      <c r="E50" s="167"/>
      <c r="F50" s="167"/>
      <c r="G50" s="167"/>
    </row>
    <row r="51" spans="1:7" ht="16.5" customHeight="1">
      <c r="A51" s="313"/>
      <c r="B51" s="167"/>
      <c r="C51" s="167"/>
      <c r="D51" s="167"/>
      <c r="E51" s="167"/>
      <c r="F51" s="167"/>
      <c r="G51" s="167"/>
    </row>
    <row r="52" spans="1:7" ht="15" customHeight="1">
      <c r="A52" s="313"/>
      <c r="B52" s="167"/>
      <c r="C52" s="167"/>
      <c r="D52" s="167"/>
      <c r="E52" s="167"/>
      <c r="F52" s="167"/>
      <c r="G52" s="167"/>
    </row>
    <row r="53" spans="1:7" ht="327.5" customHeight="1">
      <c r="A53" s="313"/>
      <c r="B53" s="167"/>
      <c r="C53" s="167"/>
      <c r="D53" s="167"/>
      <c r="E53" s="167"/>
      <c r="F53" s="167"/>
      <c r="G53" s="167"/>
    </row>
    <row r="54" spans="1:7" ht="409.25" hidden="1" customHeight="1">
      <c r="A54" s="166"/>
      <c r="B54" s="167"/>
      <c r="C54" s="167"/>
      <c r="D54" s="167"/>
      <c r="E54" s="167"/>
      <c r="F54" s="167"/>
      <c r="G54" s="167"/>
    </row>
    <row r="55" spans="1:7" ht="334.25" customHeight="1">
      <c r="A55" s="166"/>
      <c r="B55" s="167"/>
      <c r="C55" s="167"/>
      <c r="D55" s="167"/>
      <c r="E55" s="167"/>
      <c r="F55" s="167"/>
      <c r="G55" s="167"/>
    </row>
    <row r="56" spans="1:7" ht="7.25" customHeight="1">
      <c r="A56" s="170"/>
      <c r="B56" s="171"/>
      <c r="C56" s="172"/>
      <c r="D56" s="172"/>
      <c r="E56" s="173"/>
      <c r="F56" s="173"/>
      <c r="G56" s="167"/>
    </row>
    <row r="57" spans="1:7" ht="34.25" customHeight="1">
      <c r="A57" s="155"/>
    </row>
    <row r="58" spans="1:7" ht="15">
      <c r="A58" s="155"/>
    </row>
    <row r="59" spans="1:7" ht="44" customHeight="1"/>
    <row r="60" spans="1:7">
      <c r="A60" s="156"/>
    </row>
  </sheetData>
  <sheetProtection password="CFD1" sheet="1" objects="1" scenarios="1"/>
  <mergeCells count="31">
    <mergeCell ref="E27:E28"/>
    <mergeCell ref="F27:F28"/>
    <mergeCell ref="A29:A30"/>
    <mergeCell ref="A31:A32"/>
    <mergeCell ref="A33:A35"/>
    <mergeCell ref="B33:B35"/>
    <mergeCell ref="C33:C35"/>
    <mergeCell ref="D34:D35"/>
    <mergeCell ref="E34:E35"/>
    <mergeCell ref="F34:F35"/>
    <mergeCell ref="A39:A43"/>
    <mergeCell ref="A26:A28"/>
    <mergeCell ref="B27:B28"/>
    <mergeCell ref="C27:C28"/>
    <mergeCell ref="D27:D28"/>
    <mergeCell ref="A48:A49"/>
    <mergeCell ref="A51:A53"/>
    <mergeCell ref="B2:G4"/>
    <mergeCell ref="B5:G5"/>
    <mergeCell ref="A11:A13"/>
    <mergeCell ref="A15:A16"/>
    <mergeCell ref="A17:A18"/>
    <mergeCell ref="D12:D13"/>
    <mergeCell ref="E12:E13"/>
    <mergeCell ref="F12:F13"/>
    <mergeCell ref="G12:G13"/>
    <mergeCell ref="G33:G35"/>
    <mergeCell ref="E41:E43"/>
    <mergeCell ref="F41:F43"/>
    <mergeCell ref="G40:G43"/>
    <mergeCell ref="A19:A21"/>
  </mergeCells>
  <phoneticPr fontId="10" type="noConversion"/>
  <pageMargins left="0.2" right="0.19" top="0.16" bottom="0.16" header="0.16" footer="0.17"/>
  <pageSetup scale="41" fitToHeight="2"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">
    <pageSetUpPr fitToPage="1"/>
  </sheetPr>
  <dimension ref="A1:T557"/>
  <sheetViews>
    <sheetView showGridLines="0" topLeftCell="F1048576" zoomScale="90" zoomScaleNormal="90" zoomScalePageLayoutView="125" workbookViewId="0">
      <selection activeCell="F531" sqref="A1:XFD1048576"/>
    </sheetView>
  </sheetViews>
  <sheetFormatPr baseColWidth="10" defaultColWidth="9.1640625" defaultRowHeight="13" zeroHeight="1"/>
  <cols>
    <col min="1" max="1" width="3.6640625" style="86" customWidth="1"/>
    <col min="2" max="2" width="20.6640625" style="86" customWidth="1"/>
    <col min="3" max="8" width="15.6640625" style="94" customWidth="1"/>
    <col min="9" max="20" width="15.6640625" style="86" customWidth="1"/>
    <col min="21" max="16384" width="9.1640625" style="86"/>
  </cols>
  <sheetData>
    <row r="1" spans="1:15" ht="14" hidden="1" thickBot="1"/>
    <row r="2" spans="1:15" ht="18" hidden="1">
      <c r="A2" s="318" t="s">
        <v>122</v>
      </c>
      <c r="B2" s="319"/>
      <c r="C2" s="319"/>
      <c r="D2" s="319"/>
      <c r="E2" s="319"/>
      <c r="F2" s="319"/>
      <c r="G2" s="319"/>
      <c r="H2" s="320"/>
      <c r="J2" s="86" t="s">
        <v>68</v>
      </c>
      <c r="L2" s="86">
        <v>0.53</v>
      </c>
    </row>
    <row r="3" spans="1:15" ht="18" hidden="1">
      <c r="A3" s="321" t="s">
        <v>28</v>
      </c>
      <c r="B3" s="322"/>
      <c r="C3" s="322"/>
      <c r="D3" s="322"/>
      <c r="E3" s="322"/>
      <c r="F3" s="322"/>
      <c r="G3" s="322"/>
      <c r="H3" s="323"/>
    </row>
    <row r="4" spans="1:15" hidden="1">
      <c r="A4" s="324" t="s">
        <v>0</v>
      </c>
      <c r="B4" s="325"/>
      <c r="C4" s="325"/>
      <c r="D4" s="325"/>
      <c r="E4" s="325"/>
      <c r="F4" s="325"/>
      <c r="G4" s="325"/>
      <c r="H4" s="88"/>
    </row>
    <row r="5" spans="1:15" hidden="1">
      <c r="A5" s="89" t="s">
        <v>5</v>
      </c>
      <c r="B5" s="90" t="s">
        <v>5</v>
      </c>
      <c r="C5" s="116"/>
      <c r="D5" s="87" t="s">
        <v>29</v>
      </c>
      <c r="E5" s="87" t="s">
        <v>30</v>
      </c>
      <c r="F5" s="87" t="s">
        <v>31</v>
      </c>
      <c r="G5" s="87" t="s">
        <v>32</v>
      </c>
      <c r="H5" s="88" t="s">
        <v>33</v>
      </c>
    </row>
    <row r="6" spans="1:15" ht="14" hidden="1">
      <c r="A6" s="89">
        <v>18</v>
      </c>
      <c r="B6" s="91" t="s">
        <v>118</v>
      </c>
      <c r="C6" s="119"/>
      <c r="D6" s="205">
        <v>14535</v>
      </c>
      <c r="E6" s="205">
        <v>9604</v>
      </c>
      <c r="F6" s="205">
        <v>6572</v>
      </c>
      <c r="G6" s="205">
        <v>4619</v>
      </c>
      <c r="H6" s="205">
        <v>3635</v>
      </c>
      <c r="J6" s="112" t="b">
        <v>1</v>
      </c>
      <c r="K6" s="112" t="b">
        <v>1</v>
      </c>
      <c r="L6" s="112" t="b">
        <v>1</v>
      </c>
      <c r="M6" s="112" t="b">
        <v>1</v>
      </c>
      <c r="N6" s="112" t="b">
        <v>1</v>
      </c>
      <c r="O6" s="112"/>
    </row>
    <row r="7" spans="1:15" ht="14" hidden="1">
      <c r="A7" s="89">
        <v>25</v>
      </c>
      <c r="B7" s="91" t="s">
        <v>6</v>
      </c>
      <c r="C7" s="119"/>
      <c r="D7" s="205">
        <v>15248</v>
      </c>
      <c r="E7" s="205">
        <v>10615</v>
      </c>
      <c r="F7" s="205">
        <v>7282</v>
      </c>
      <c r="G7" s="205">
        <v>5122</v>
      </c>
      <c r="H7" s="205">
        <v>4026</v>
      </c>
      <c r="J7" s="112" t="b">
        <v>1</v>
      </c>
      <c r="K7" s="112" t="b">
        <v>1</v>
      </c>
      <c r="L7" s="112" t="b">
        <v>1</v>
      </c>
      <c r="M7" s="112" t="b">
        <v>1</v>
      </c>
      <c r="N7" s="112" t="b">
        <v>1</v>
      </c>
      <c r="O7" s="112"/>
    </row>
    <row r="8" spans="1:15" ht="14" hidden="1">
      <c r="A8" s="89">
        <v>30</v>
      </c>
      <c r="B8" s="91" t="s">
        <v>7</v>
      </c>
      <c r="C8" s="119"/>
      <c r="D8" s="205">
        <v>15862</v>
      </c>
      <c r="E8" s="205">
        <v>11383</v>
      </c>
      <c r="F8" s="205">
        <v>8152</v>
      </c>
      <c r="G8" s="205">
        <v>6141</v>
      </c>
      <c r="H8" s="205">
        <v>4842</v>
      </c>
      <c r="J8" s="112" t="b">
        <v>1</v>
      </c>
      <c r="K8" s="112" t="b">
        <v>1</v>
      </c>
      <c r="L8" s="112" t="b">
        <v>1</v>
      </c>
      <c r="M8" s="112" t="b">
        <v>1</v>
      </c>
      <c r="N8" s="112" t="b">
        <v>1</v>
      </c>
      <c r="O8" s="112"/>
    </row>
    <row r="9" spans="1:15" ht="14" hidden="1">
      <c r="A9" s="89">
        <v>35</v>
      </c>
      <c r="B9" s="91" t="s">
        <v>8</v>
      </c>
      <c r="C9" s="119"/>
      <c r="D9" s="205">
        <v>17765</v>
      </c>
      <c r="E9" s="205">
        <v>12743</v>
      </c>
      <c r="F9" s="205">
        <v>9141</v>
      </c>
      <c r="G9" s="205">
        <v>6883</v>
      </c>
      <c r="H9" s="205">
        <v>5422</v>
      </c>
      <c r="J9" s="112" t="b">
        <v>1</v>
      </c>
      <c r="K9" s="112" t="b">
        <v>1</v>
      </c>
      <c r="L9" s="112" t="b">
        <v>1</v>
      </c>
      <c r="M9" s="112" t="b">
        <v>1</v>
      </c>
      <c r="N9" s="112" t="b">
        <v>1</v>
      </c>
      <c r="O9" s="112"/>
    </row>
    <row r="10" spans="1:15" ht="14" hidden="1">
      <c r="A10" s="89">
        <v>40</v>
      </c>
      <c r="B10" s="91" t="s">
        <v>9</v>
      </c>
      <c r="C10" s="119"/>
      <c r="D10" s="205">
        <v>20604</v>
      </c>
      <c r="E10" s="205">
        <v>13940</v>
      </c>
      <c r="F10" s="205">
        <v>10147</v>
      </c>
      <c r="G10" s="205">
        <v>7570</v>
      </c>
      <c r="H10" s="205">
        <v>5962</v>
      </c>
      <c r="J10" s="112" t="b">
        <v>1</v>
      </c>
      <c r="K10" s="112" t="b">
        <v>1</v>
      </c>
      <c r="L10" s="112" t="b">
        <v>1</v>
      </c>
      <c r="M10" s="112" t="b">
        <v>1</v>
      </c>
      <c r="N10" s="112" t="b">
        <v>1</v>
      </c>
      <c r="O10" s="112"/>
    </row>
    <row r="11" spans="1:15" ht="14" hidden="1">
      <c r="A11" s="89">
        <v>45</v>
      </c>
      <c r="B11" s="91" t="s">
        <v>10</v>
      </c>
      <c r="C11" s="119"/>
      <c r="D11" s="205">
        <v>23034</v>
      </c>
      <c r="E11" s="205">
        <v>15591</v>
      </c>
      <c r="F11" s="205">
        <v>11341</v>
      </c>
      <c r="G11" s="205">
        <v>8456</v>
      </c>
      <c r="H11" s="205">
        <v>6666</v>
      </c>
      <c r="J11" s="112" t="b">
        <v>1</v>
      </c>
      <c r="K11" s="112" t="b">
        <v>1</v>
      </c>
      <c r="L11" s="112" t="b">
        <v>1</v>
      </c>
      <c r="M11" s="112" t="b">
        <v>1</v>
      </c>
      <c r="N11" s="112" t="b">
        <v>1</v>
      </c>
      <c r="O11" s="112"/>
    </row>
    <row r="12" spans="1:15" ht="14" hidden="1">
      <c r="A12" s="89">
        <v>50</v>
      </c>
      <c r="B12" s="91" t="s">
        <v>11</v>
      </c>
      <c r="C12" s="119"/>
      <c r="D12" s="205">
        <v>29474</v>
      </c>
      <c r="E12" s="205">
        <v>20457</v>
      </c>
      <c r="F12" s="205">
        <v>14799</v>
      </c>
      <c r="G12" s="205">
        <v>11956</v>
      </c>
      <c r="H12" s="205">
        <v>9424</v>
      </c>
      <c r="J12" s="112" t="b">
        <v>1</v>
      </c>
      <c r="K12" s="112" t="b">
        <v>1</v>
      </c>
      <c r="L12" s="112" t="b">
        <v>1</v>
      </c>
      <c r="M12" s="112" t="b">
        <v>1</v>
      </c>
      <c r="N12" s="112" t="b">
        <v>1</v>
      </c>
      <c r="O12" s="112"/>
    </row>
    <row r="13" spans="1:15" ht="14" hidden="1">
      <c r="A13" s="89">
        <v>55</v>
      </c>
      <c r="B13" s="91" t="s">
        <v>12</v>
      </c>
      <c r="C13" s="119"/>
      <c r="D13" s="205">
        <v>31360</v>
      </c>
      <c r="E13" s="205">
        <v>21769</v>
      </c>
      <c r="F13" s="205">
        <v>15741</v>
      </c>
      <c r="G13" s="205">
        <v>12720</v>
      </c>
      <c r="H13" s="205">
        <v>10032</v>
      </c>
      <c r="J13" s="112" t="b">
        <v>1</v>
      </c>
      <c r="K13" s="112" t="b">
        <v>1</v>
      </c>
      <c r="L13" s="112" t="b">
        <v>1</v>
      </c>
      <c r="M13" s="112" t="b">
        <v>1</v>
      </c>
      <c r="N13" s="112" t="b">
        <v>1</v>
      </c>
      <c r="O13" s="112"/>
    </row>
    <row r="14" spans="1:15" ht="14" hidden="1">
      <c r="A14" s="89">
        <v>60</v>
      </c>
      <c r="B14" s="91"/>
      <c r="C14" s="119"/>
      <c r="D14" s="205">
        <v>34163</v>
      </c>
      <c r="E14" s="205">
        <v>23748</v>
      </c>
      <c r="F14" s="205">
        <v>18120</v>
      </c>
      <c r="G14" s="205">
        <v>15323</v>
      </c>
      <c r="H14" s="205">
        <v>12465</v>
      </c>
      <c r="J14" s="112" t="b">
        <v>1</v>
      </c>
      <c r="K14" s="112" t="b">
        <v>1</v>
      </c>
      <c r="L14" s="112" t="b">
        <v>1</v>
      </c>
      <c r="M14" s="112" t="b">
        <v>1</v>
      </c>
      <c r="N14" s="112" t="b">
        <v>1</v>
      </c>
      <c r="O14" s="112"/>
    </row>
    <row r="15" spans="1:15" ht="14" hidden="1">
      <c r="A15" s="89">
        <v>61</v>
      </c>
      <c r="B15" s="91"/>
      <c r="C15" s="119"/>
      <c r="D15" s="205">
        <v>36702</v>
      </c>
      <c r="E15" s="205">
        <v>25521</v>
      </c>
      <c r="F15" s="205">
        <v>19459</v>
      </c>
      <c r="G15" s="205">
        <v>16475</v>
      </c>
      <c r="H15" s="205">
        <v>13393</v>
      </c>
      <c r="J15" s="112" t="b">
        <v>1</v>
      </c>
      <c r="K15" s="112" t="b">
        <v>1</v>
      </c>
      <c r="L15" s="112" t="b">
        <v>1</v>
      </c>
      <c r="M15" s="112" t="b">
        <v>1</v>
      </c>
      <c r="N15" s="112" t="b">
        <v>1</v>
      </c>
      <c r="O15" s="112"/>
    </row>
    <row r="16" spans="1:15" ht="14" hidden="1">
      <c r="A16" s="89">
        <v>62</v>
      </c>
      <c r="B16" s="91"/>
      <c r="C16" s="119"/>
      <c r="D16" s="205">
        <v>40184</v>
      </c>
      <c r="E16" s="205">
        <v>27950</v>
      </c>
      <c r="F16" s="205">
        <v>21315</v>
      </c>
      <c r="G16" s="205">
        <v>18028</v>
      </c>
      <c r="H16" s="205">
        <v>14666</v>
      </c>
      <c r="J16" s="112" t="b">
        <v>1</v>
      </c>
      <c r="K16" s="112" t="b">
        <v>1</v>
      </c>
      <c r="L16" s="112" t="b">
        <v>1</v>
      </c>
      <c r="M16" s="112" t="b">
        <v>1</v>
      </c>
      <c r="N16" s="112" t="b">
        <v>1</v>
      </c>
      <c r="O16" s="112"/>
    </row>
    <row r="17" spans="1:15" ht="14" hidden="1">
      <c r="A17" s="89">
        <v>63</v>
      </c>
      <c r="B17" s="91"/>
      <c r="C17" s="119"/>
      <c r="D17" s="205">
        <v>42727</v>
      </c>
      <c r="E17" s="205">
        <v>29719</v>
      </c>
      <c r="F17" s="205">
        <v>22654</v>
      </c>
      <c r="G17" s="205">
        <v>19182</v>
      </c>
      <c r="H17" s="205">
        <v>15589</v>
      </c>
      <c r="J17" s="112" t="b">
        <v>1</v>
      </c>
      <c r="K17" s="112" t="b">
        <v>1</v>
      </c>
      <c r="L17" s="112" t="b">
        <v>1</v>
      </c>
      <c r="M17" s="112" t="b">
        <v>1</v>
      </c>
      <c r="N17" s="112" t="b">
        <v>1</v>
      </c>
      <c r="O17" s="112"/>
    </row>
    <row r="18" spans="1:15" ht="14" hidden="1">
      <c r="A18" s="89">
        <v>64</v>
      </c>
      <c r="B18" s="91"/>
      <c r="C18" s="119"/>
      <c r="D18" s="205">
        <v>46217</v>
      </c>
      <c r="E18" s="205">
        <v>32155</v>
      </c>
      <c r="F18" s="205">
        <v>24519</v>
      </c>
      <c r="G18" s="205">
        <v>20744</v>
      </c>
      <c r="H18" s="205">
        <v>16879</v>
      </c>
      <c r="J18" s="112" t="b">
        <v>1</v>
      </c>
      <c r="K18" s="112" t="b">
        <v>1</v>
      </c>
      <c r="L18" s="112" t="b">
        <v>1</v>
      </c>
      <c r="M18" s="112" t="b">
        <v>1</v>
      </c>
      <c r="N18" s="112" t="b">
        <v>1</v>
      </c>
      <c r="O18" s="112"/>
    </row>
    <row r="19" spans="1:15" ht="14" hidden="1">
      <c r="A19" s="89">
        <v>65</v>
      </c>
      <c r="B19" s="91"/>
      <c r="C19" s="119"/>
      <c r="D19" s="205">
        <v>60423</v>
      </c>
      <c r="E19" s="205">
        <v>41945</v>
      </c>
      <c r="F19" s="205">
        <v>31001</v>
      </c>
      <c r="G19" s="205">
        <v>27670</v>
      </c>
      <c r="H19" s="205">
        <v>23801</v>
      </c>
      <c r="J19" s="112" t="b">
        <v>1</v>
      </c>
      <c r="K19" s="112" t="b">
        <v>1</v>
      </c>
      <c r="L19" s="112" t="b">
        <v>1</v>
      </c>
      <c r="M19" s="112" t="b">
        <v>1</v>
      </c>
      <c r="N19" s="112" t="b">
        <v>1</v>
      </c>
      <c r="O19" s="112"/>
    </row>
    <row r="20" spans="1:15" ht="14" hidden="1">
      <c r="A20" s="89">
        <v>66</v>
      </c>
      <c r="B20" s="91"/>
      <c r="C20" s="119"/>
      <c r="D20" s="205">
        <v>70195</v>
      </c>
      <c r="E20" s="205">
        <v>48740</v>
      </c>
      <c r="F20" s="205">
        <v>36021</v>
      </c>
      <c r="G20" s="205">
        <v>32167</v>
      </c>
      <c r="H20" s="205">
        <v>27653</v>
      </c>
      <c r="J20" s="112" t="b">
        <v>1</v>
      </c>
      <c r="K20" s="112" t="b">
        <v>1</v>
      </c>
      <c r="L20" s="112" t="b">
        <v>1</v>
      </c>
      <c r="M20" s="112" t="b">
        <v>1</v>
      </c>
      <c r="N20" s="112" t="b">
        <v>1</v>
      </c>
      <c r="O20" s="112"/>
    </row>
    <row r="21" spans="1:15" ht="14" hidden="1">
      <c r="A21" s="89">
        <v>67</v>
      </c>
      <c r="B21" s="91"/>
      <c r="C21" s="119"/>
      <c r="D21" s="205">
        <v>76676</v>
      </c>
      <c r="E21" s="205">
        <v>53234</v>
      </c>
      <c r="F21" s="205">
        <v>39346</v>
      </c>
      <c r="G21" s="205">
        <v>35125</v>
      </c>
      <c r="H21" s="205">
        <v>30209</v>
      </c>
      <c r="J21" s="112" t="b">
        <v>1</v>
      </c>
      <c r="K21" s="112" t="b">
        <v>1</v>
      </c>
      <c r="L21" s="112" t="b">
        <v>1</v>
      </c>
      <c r="M21" s="112" t="b">
        <v>1</v>
      </c>
      <c r="N21" s="112" t="b">
        <v>1</v>
      </c>
      <c r="O21" s="112"/>
    </row>
    <row r="22" spans="1:15" ht="14" hidden="1">
      <c r="A22" s="89">
        <v>68</v>
      </c>
      <c r="B22" s="91"/>
      <c r="C22" s="119"/>
      <c r="D22" s="205">
        <v>84903</v>
      </c>
      <c r="E22" s="205">
        <v>58940</v>
      </c>
      <c r="F22" s="205">
        <v>43569</v>
      </c>
      <c r="G22" s="205">
        <v>38902</v>
      </c>
      <c r="H22" s="205">
        <v>33450</v>
      </c>
      <c r="J22" s="112" t="b">
        <v>1</v>
      </c>
      <c r="K22" s="112" t="b">
        <v>1</v>
      </c>
      <c r="L22" s="112" t="b">
        <v>1</v>
      </c>
      <c r="M22" s="112" t="b">
        <v>1</v>
      </c>
      <c r="N22" s="112" t="b">
        <v>1</v>
      </c>
      <c r="O22" s="112"/>
    </row>
    <row r="23" spans="1:15" ht="14" hidden="1">
      <c r="A23" s="89">
        <v>69</v>
      </c>
      <c r="B23" s="91"/>
      <c r="C23" s="119"/>
      <c r="D23" s="205">
        <v>93416</v>
      </c>
      <c r="E23" s="205">
        <v>64846</v>
      </c>
      <c r="F23" s="205">
        <v>47940</v>
      </c>
      <c r="G23" s="205">
        <v>42799</v>
      </c>
      <c r="H23" s="205">
        <v>36810</v>
      </c>
      <c r="J23" s="112" t="b">
        <v>1</v>
      </c>
      <c r="K23" s="112" t="b">
        <v>1</v>
      </c>
      <c r="L23" s="112" t="b">
        <v>1</v>
      </c>
      <c r="M23" s="112" t="b">
        <v>1</v>
      </c>
      <c r="N23" s="112" t="b">
        <v>1</v>
      </c>
      <c r="O23" s="112"/>
    </row>
    <row r="24" spans="1:15" ht="14" hidden="1">
      <c r="A24" s="89">
        <v>70</v>
      </c>
      <c r="B24" s="91"/>
      <c r="C24" s="119"/>
      <c r="D24" s="205">
        <v>114965</v>
      </c>
      <c r="E24" s="205">
        <v>78965</v>
      </c>
      <c r="F24" s="205">
        <v>56434</v>
      </c>
      <c r="G24" s="205">
        <v>49868</v>
      </c>
      <c r="H24" s="205">
        <v>43302</v>
      </c>
      <c r="J24" s="112" t="b">
        <v>1</v>
      </c>
      <c r="K24" s="112" t="b">
        <v>1</v>
      </c>
      <c r="L24" s="112" t="b">
        <v>1</v>
      </c>
      <c r="M24" s="112" t="b">
        <v>1</v>
      </c>
      <c r="N24" s="112" t="b">
        <v>1</v>
      </c>
      <c r="O24" s="112"/>
    </row>
    <row r="25" spans="1:15" ht="14" hidden="1">
      <c r="A25" s="89">
        <v>71</v>
      </c>
      <c r="B25" s="91"/>
      <c r="C25" s="119"/>
      <c r="D25" s="205">
        <v>119485</v>
      </c>
      <c r="E25" s="205">
        <v>82063</v>
      </c>
      <c r="F25" s="205">
        <v>58655</v>
      </c>
      <c r="G25" s="205">
        <v>51834</v>
      </c>
      <c r="H25" s="205">
        <v>45003</v>
      </c>
      <c r="J25" s="112" t="b">
        <v>1</v>
      </c>
      <c r="K25" s="112" t="b">
        <v>1</v>
      </c>
      <c r="L25" s="112" t="b">
        <v>1</v>
      </c>
      <c r="M25" s="112" t="b">
        <v>1</v>
      </c>
      <c r="N25" s="112" t="b">
        <v>1</v>
      </c>
      <c r="O25" s="112"/>
    </row>
    <row r="26" spans="1:15" ht="14" hidden="1">
      <c r="A26" s="89">
        <v>72</v>
      </c>
      <c r="B26" s="91"/>
      <c r="C26" s="119"/>
      <c r="D26" s="205">
        <v>122870</v>
      </c>
      <c r="E26" s="205">
        <v>84387</v>
      </c>
      <c r="F26" s="205">
        <v>60303</v>
      </c>
      <c r="G26" s="205">
        <v>53302</v>
      </c>
      <c r="H26" s="205">
        <v>46276</v>
      </c>
      <c r="J26" s="112" t="b">
        <v>1</v>
      </c>
      <c r="K26" s="112" t="b">
        <v>1</v>
      </c>
      <c r="L26" s="112" t="b">
        <v>1</v>
      </c>
      <c r="M26" s="112" t="b">
        <v>1</v>
      </c>
      <c r="N26" s="112" t="b">
        <v>1</v>
      </c>
      <c r="O26" s="112"/>
    </row>
    <row r="27" spans="1:15" ht="14" hidden="1">
      <c r="A27" s="89">
        <v>73</v>
      </c>
      <c r="B27" s="91"/>
      <c r="C27" s="119"/>
      <c r="D27" s="205">
        <v>127381</v>
      </c>
      <c r="E27" s="205">
        <v>87492</v>
      </c>
      <c r="F27" s="205">
        <v>62522</v>
      </c>
      <c r="G27" s="205">
        <v>55264</v>
      </c>
      <c r="H27" s="205">
        <v>47967</v>
      </c>
      <c r="J27" s="112" t="b">
        <v>1</v>
      </c>
      <c r="K27" s="112" t="b">
        <v>1</v>
      </c>
      <c r="L27" s="112" t="b">
        <v>1</v>
      </c>
      <c r="M27" s="112" t="b">
        <v>1</v>
      </c>
      <c r="N27" s="112" t="b">
        <v>1</v>
      </c>
      <c r="O27" s="112"/>
    </row>
    <row r="28" spans="1:15" ht="14" hidden="1">
      <c r="A28" s="89">
        <v>74</v>
      </c>
      <c r="B28" s="91"/>
      <c r="C28" s="119"/>
      <c r="D28" s="205">
        <v>129637</v>
      </c>
      <c r="E28" s="205">
        <v>89039</v>
      </c>
      <c r="F28" s="205">
        <v>63641</v>
      </c>
      <c r="G28" s="205">
        <v>56241</v>
      </c>
      <c r="H28" s="205">
        <v>48826</v>
      </c>
      <c r="J28" s="112" t="b">
        <v>1</v>
      </c>
      <c r="K28" s="112" t="b">
        <v>1</v>
      </c>
      <c r="L28" s="112" t="b">
        <v>1</v>
      </c>
      <c r="M28" s="112" t="b">
        <v>1</v>
      </c>
      <c r="N28" s="112" t="b">
        <v>1</v>
      </c>
      <c r="O28" s="112"/>
    </row>
    <row r="29" spans="1:15" ht="14" hidden="1">
      <c r="A29" s="89">
        <v>75</v>
      </c>
      <c r="B29" s="91" t="s">
        <v>13</v>
      </c>
      <c r="C29" s="119"/>
      <c r="D29" s="205">
        <v>135280</v>
      </c>
      <c r="E29" s="205">
        <v>92912</v>
      </c>
      <c r="F29" s="205">
        <v>66400</v>
      </c>
      <c r="G29" s="205">
        <v>58691</v>
      </c>
      <c r="H29" s="205">
        <v>50959</v>
      </c>
      <c r="J29" s="112" t="b">
        <v>1</v>
      </c>
      <c r="K29" s="112" t="b">
        <v>1</v>
      </c>
      <c r="L29" s="112" t="b">
        <v>1</v>
      </c>
      <c r="M29" s="112" t="b">
        <v>1</v>
      </c>
      <c r="N29" s="112" t="b">
        <v>1</v>
      </c>
      <c r="O29" s="112"/>
    </row>
    <row r="30" spans="1:15" ht="14" hidden="1">
      <c r="A30" s="89">
        <v>1</v>
      </c>
      <c r="B30" s="91" t="s">
        <v>14</v>
      </c>
      <c r="C30" s="119"/>
      <c r="D30" s="206">
        <v>5050</v>
      </c>
      <c r="E30" s="206">
        <v>3720</v>
      </c>
      <c r="F30" s="206">
        <v>2939</v>
      </c>
      <c r="G30" s="206">
        <v>2456</v>
      </c>
      <c r="H30" s="206">
        <v>1910</v>
      </c>
      <c r="J30" s="112" t="b">
        <v>1</v>
      </c>
      <c r="K30" s="112" t="b">
        <v>1</v>
      </c>
      <c r="L30" s="112" t="b">
        <v>1</v>
      </c>
      <c r="M30" s="112" t="b">
        <v>1</v>
      </c>
      <c r="N30" s="112" t="b">
        <v>1</v>
      </c>
      <c r="O30" s="112"/>
    </row>
    <row r="31" spans="1:15" ht="14" hidden="1">
      <c r="A31" s="89">
        <v>2</v>
      </c>
      <c r="B31" s="91" t="s">
        <v>1</v>
      </c>
      <c r="C31" s="119"/>
      <c r="D31" s="205">
        <v>8033</v>
      </c>
      <c r="E31" s="205">
        <v>5926</v>
      </c>
      <c r="F31" s="205">
        <v>4678</v>
      </c>
      <c r="G31" s="205">
        <v>3898</v>
      </c>
      <c r="H31" s="205">
        <v>3040</v>
      </c>
      <c r="J31" s="112" t="b">
        <v>1</v>
      </c>
      <c r="K31" s="112" t="b">
        <v>1</v>
      </c>
      <c r="L31" s="112" t="b">
        <v>1</v>
      </c>
      <c r="M31" s="112" t="b">
        <v>1</v>
      </c>
      <c r="N31" s="112" t="b">
        <v>1</v>
      </c>
      <c r="O31" s="112"/>
    </row>
    <row r="32" spans="1:15" ht="14" hidden="1">
      <c r="A32" s="89">
        <v>3</v>
      </c>
      <c r="B32" s="91" t="s">
        <v>15</v>
      </c>
      <c r="C32" s="119"/>
      <c r="D32" s="205">
        <v>11780</v>
      </c>
      <c r="E32" s="205">
        <v>8679</v>
      </c>
      <c r="F32" s="205">
        <v>6850</v>
      </c>
      <c r="G32" s="205">
        <v>5713</v>
      </c>
      <c r="H32" s="205">
        <v>4448</v>
      </c>
      <c r="J32" s="112" t="b">
        <v>1</v>
      </c>
      <c r="K32" s="112" t="b">
        <v>1</v>
      </c>
      <c r="L32" s="112" t="b">
        <v>1</v>
      </c>
      <c r="M32" s="112" t="b">
        <v>1</v>
      </c>
      <c r="N32" s="112" t="b">
        <v>1</v>
      </c>
      <c r="O32" s="112"/>
    </row>
    <row r="33" spans="1:15" hidden="1">
      <c r="A33" s="89">
        <v>1</v>
      </c>
      <c r="B33" s="91" t="s">
        <v>3</v>
      </c>
      <c r="C33" s="119"/>
      <c r="D33" s="92">
        <v>0</v>
      </c>
      <c r="E33" s="92">
        <v>0</v>
      </c>
      <c r="F33" s="92">
        <v>225</v>
      </c>
      <c r="G33" s="92">
        <v>225</v>
      </c>
      <c r="H33" s="93">
        <v>225</v>
      </c>
      <c r="J33" s="112"/>
      <c r="K33" s="112"/>
      <c r="L33" s="112"/>
      <c r="M33" s="112"/>
      <c r="N33" s="112"/>
      <c r="O33" s="112"/>
    </row>
    <row r="34" spans="1:15" hidden="1">
      <c r="A34" s="89">
        <v>1</v>
      </c>
      <c r="B34" s="91" t="s">
        <v>2</v>
      </c>
      <c r="C34" s="119"/>
      <c r="D34" s="92">
        <v>0</v>
      </c>
      <c r="E34" s="92">
        <v>0</v>
      </c>
      <c r="F34" s="92">
        <v>0</v>
      </c>
      <c r="G34" s="92">
        <v>0</v>
      </c>
      <c r="H34" s="93">
        <v>0</v>
      </c>
      <c r="J34" s="112"/>
      <c r="K34" s="112"/>
      <c r="L34" s="112"/>
      <c r="M34" s="112"/>
      <c r="N34" s="112"/>
      <c r="O34" s="112"/>
    </row>
    <row r="35" spans="1:15" hidden="1">
      <c r="A35" s="89"/>
      <c r="H35" s="95"/>
    </row>
    <row r="36" spans="1:15" ht="18" hidden="1">
      <c r="A36" s="321" t="s">
        <v>34</v>
      </c>
      <c r="B36" s="322"/>
      <c r="C36" s="322"/>
      <c r="D36" s="322"/>
      <c r="E36" s="322"/>
      <c r="F36" s="322"/>
      <c r="G36" s="322"/>
      <c r="H36" s="323"/>
    </row>
    <row r="37" spans="1:15" hidden="1">
      <c r="A37" s="324" t="s">
        <v>0</v>
      </c>
      <c r="B37" s="325"/>
      <c r="C37" s="325"/>
      <c r="D37" s="325"/>
      <c r="E37" s="325"/>
      <c r="F37" s="325"/>
      <c r="G37" s="325"/>
      <c r="H37" s="88"/>
    </row>
    <row r="38" spans="1:15" hidden="1">
      <c r="A38" s="89" t="s">
        <v>5</v>
      </c>
      <c r="B38" s="90" t="s">
        <v>5</v>
      </c>
      <c r="C38" s="116"/>
      <c r="D38" s="87" t="s">
        <v>29</v>
      </c>
      <c r="E38" s="87" t="s">
        <v>30</v>
      </c>
      <c r="F38" s="87" t="s">
        <v>31</v>
      </c>
      <c r="G38" s="87" t="s">
        <v>32</v>
      </c>
      <c r="H38" s="88" t="s">
        <v>33</v>
      </c>
    </row>
    <row r="39" spans="1:15" hidden="1">
      <c r="A39" s="89">
        <v>18</v>
      </c>
      <c r="B39" s="91" t="s">
        <v>118</v>
      </c>
      <c r="C39" s="119"/>
      <c r="D39" s="204">
        <f>$L$2*D6</f>
        <v>7703.55</v>
      </c>
      <c r="E39" s="204">
        <f t="shared" ref="E39:H39" si="0">$L$2*E6</f>
        <v>5090.12</v>
      </c>
      <c r="F39" s="204">
        <f t="shared" si="0"/>
        <v>3483.1600000000003</v>
      </c>
      <c r="G39" s="204">
        <f t="shared" si="0"/>
        <v>2448.0700000000002</v>
      </c>
      <c r="H39" s="204">
        <f t="shared" si="0"/>
        <v>1926.5500000000002</v>
      </c>
    </row>
    <row r="40" spans="1:15" hidden="1">
      <c r="A40" s="89">
        <v>25</v>
      </c>
      <c r="B40" s="91" t="s">
        <v>6</v>
      </c>
      <c r="C40" s="119"/>
      <c r="D40" s="204">
        <f t="shared" ref="D40:H65" si="1">$L$2*D7</f>
        <v>8081.4400000000005</v>
      </c>
      <c r="E40" s="204">
        <f t="shared" si="1"/>
        <v>5625.9500000000007</v>
      </c>
      <c r="F40" s="204">
        <f t="shared" si="1"/>
        <v>3859.46</v>
      </c>
      <c r="G40" s="204">
        <f t="shared" si="1"/>
        <v>2714.6600000000003</v>
      </c>
      <c r="H40" s="204">
        <f t="shared" si="1"/>
        <v>2133.7800000000002</v>
      </c>
    </row>
    <row r="41" spans="1:15" hidden="1">
      <c r="A41" s="89">
        <v>30</v>
      </c>
      <c r="B41" s="91" t="s">
        <v>7</v>
      </c>
      <c r="C41" s="119"/>
      <c r="D41" s="204">
        <f t="shared" si="1"/>
        <v>8406.86</v>
      </c>
      <c r="E41" s="204">
        <f t="shared" si="1"/>
        <v>6032.9900000000007</v>
      </c>
      <c r="F41" s="204">
        <f t="shared" si="1"/>
        <v>4320.5600000000004</v>
      </c>
      <c r="G41" s="204">
        <f t="shared" si="1"/>
        <v>3254.73</v>
      </c>
      <c r="H41" s="204">
        <f t="shared" si="1"/>
        <v>2566.2600000000002</v>
      </c>
    </row>
    <row r="42" spans="1:15" hidden="1">
      <c r="A42" s="89">
        <v>35</v>
      </c>
      <c r="B42" s="91" t="s">
        <v>8</v>
      </c>
      <c r="C42" s="119"/>
      <c r="D42" s="204">
        <f t="shared" si="1"/>
        <v>9415.4500000000007</v>
      </c>
      <c r="E42" s="204">
        <f t="shared" si="1"/>
        <v>6753.79</v>
      </c>
      <c r="F42" s="204">
        <f t="shared" si="1"/>
        <v>4844.7300000000005</v>
      </c>
      <c r="G42" s="204">
        <f t="shared" si="1"/>
        <v>3647.9900000000002</v>
      </c>
      <c r="H42" s="204">
        <f t="shared" si="1"/>
        <v>2873.6600000000003</v>
      </c>
    </row>
    <row r="43" spans="1:15" hidden="1">
      <c r="A43" s="89">
        <v>40</v>
      </c>
      <c r="B43" s="91" t="s">
        <v>9</v>
      </c>
      <c r="C43" s="119"/>
      <c r="D43" s="204">
        <f t="shared" si="1"/>
        <v>10920.12</v>
      </c>
      <c r="E43" s="204">
        <f t="shared" si="1"/>
        <v>7388.2000000000007</v>
      </c>
      <c r="F43" s="204">
        <f t="shared" si="1"/>
        <v>5377.91</v>
      </c>
      <c r="G43" s="204">
        <f t="shared" si="1"/>
        <v>4012.1000000000004</v>
      </c>
      <c r="H43" s="204">
        <f t="shared" si="1"/>
        <v>3159.86</v>
      </c>
    </row>
    <row r="44" spans="1:15" hidden="1">
      <c r="A44" s="89">
        <v>45</v>
      </c>
      <c r="B44" s="91" t="s">
        <v>10</v>
      </c>
      <c r="C44" s="119"/>
      <c r="D44" s="204">
        <f t="shared" si="1"/>
        <v>12208.02</v>
      </c>
      <c r="E44" s="204">
        <f t="shared" si="1"/>
        <v>8263.23</v>
      </c>
      <c r="F44" s="204">
        <f t="shared" si="1"/>
        <v>6010.7300000000005</v>
      </c>
      <c r="G44" s="204">
        <f t="shared" si="1"/>
        <v>4481.68</v>
      </c>
      <c r="H44" s="204">
        <f t="shared" si="1"/>
        <v>3532.98</v>
      </c>
    </row>
    <row r="45" spans="1:15" hidden="1">
      <c r="A45" s="89">
        <v>50</v>
      </c>
      <c r="B45" s="91" t="s">
        <v>11</v>
      </c>
      <c r="C45" s="119"/>
      <c r="D45" s="204">
        <f t="shared" si="1"/>
        <v>15621.220000000001</v>
      </c>
      <c r="E45" s="204">
        <f t="shared" si="1"/>
        <v>10842.210000000001</v>
      </c>
      <c r="F45" s="204">
        <f t="shared" si="1"/>
        <v>7843.47</v>
      </c>
      <c r="G45" s="204">
        <f t="shared" si="1"/>
        <v>6336.68</v>
      </c>
      <c r="H45" s="204">
        <f t="shared" si="1"/>
        <v>4994.72</v>
      </c>
    </row>
    <row r="46" spans="1:15" hidden="1">
      <c r="A46" s="89">
        <v>55</v>
      </c>
      <c r="B46" s="91" t="s">
        <v>12</v>
      </c>
      <c r="C46" s="119"/>
      <c r="D46" s="204">
        <f t="shared" si="1"/>
        <v>16620.8</v>
      </c>
      <c r="E46" s="204">
        <f t="shared" si="1"/>
        <v>11537.57</v>
      </c>
      <c r="F46" s="204">
        <f t="shared" si="1"/>
        <v>8342.73</v>
      </c>
      <c r="G46" s="204">
        <f t="shared" si="1"/>
        <v>6741.6</v>
      </c>
      <c r="H46" s="204">
        <f t="shared" si="1"/>
        <v>5316.96</v>
      </c>
    </row>
    <row r="47" spans="1:15" hidden="1">
      <c r="A47" s="89">
        <v>60</v>
      </c>
      <c r="B47" s="91"/>
      <c r="C47" s="119"/>
      <c r="D47" s="204">
        <f t="shared" si="1"/>
        <v>18106.39</v>
      </c>
      <c r="E47" s="204">
        <f t="shared" si="1"/>
        <v>12586.44</v>
      </c>
      <c r="F47" s="204">
        <f t="shared" si="1"/>
        <v>9603.6</v>
      </c>
      <c r="G47" s="204">
        <f t="shared" si="1"/>
        <v>8121.1900000000005</v>
      </c>
      <c r="H47" s="204">
        <f t="shared" si="1"/>
        <v>6606.4500000000007</v>
      </c>
    </row>
    <row r="48" spans="1:15" hidden="1">
      <c r="A48" s="89">
        <v>61</v>
      </c>
      <c r="B48" s="91"/>
      <c r="C48" s="119"/>
      <c r="D48" s="204">
        <f t="shared" si="1"/>
        <v>19452.060000000001</v>
      </c>
      <c r="E48" s="204">
        <f t="shared" si="1"/>
        <v>13526.130000000001</v>
      </c>
      <c r="F48" s="204">
        <f t="shared" si="1"/>
        <v>10313.27</v>
      </c>
      <c r="G48" s="204">
        <f t="shared" si="1"/>
        <v>8731.75</v>
      </c>
      <c r="H48" s="204">
        <f t="shared" si="1"/>
        <v>7098.29</v>
      </c>
    </row>
    <row r="49" spans="1:8" hidden="1">
      <c r="A49" s="89">
        <v>62</v>
      </c>
      <c r="B49" s="91"/>
      <c r="C49" s="119"/>
      <c r="D49" s="204">
        <f t="shared" si="1"/>
        <v>21297.52</v>
      </c>
      <c r="E49" s="204">
        <f t="shared" si="1"/>
        <v>14813.5</v>
      </c>
      <c r="F49" s="204">
        <f t="shared" si="1"/>
        <v>11296.95</v>
      </c>
      <c r="G49" s="204">
        <f t="shared" si="1"/>
        <v>9554.84</v>
      </c>
      <c r="H49" s="204">
        <f t="shared" si="1"/>
        <v>7772.9800000000005</v>
      </c>
    </row>
    <row r="50" spans="1:8" hidden="1">
      <c r="A50" s="89">
        <v>63</v>
      </c>
      <c r="B50" s="91"/>
      <c r="C50" s="119"/>
      <c r="D50" s="204">
        <f t="shared" si="1"/>
        <v>22645.31</v>
      </c>
      <c r="E50" s="204">
        <f t="shared" si="1"/>
        <v>15751.070000000002</v>
      </c>
      <c r="F50" s="204">
        <f t="shared" si="1"/>
        <v>12006.62</v>
      </c>
      <c r="G50" s="204">
        <f t="shared" si="1"/>
        <v>10166.460000000001</v>
      </c>
      <c r="H50" s="204">
        <f t="shared" si="1"/>
        <v>8262.17</v>
      </c>
    </row>
    <row r="51" spans="1:8" hidden="1">
      <c r="A51" s="89">
        <v>64</v>
      </c>
      <c r="B51" s="91"/>
      <c r="C51" s="119"/>
      <c r="D51" s="204">
        <f t="shared" si="1"/>
        <v>24495.010000000002</v>
      </c>
      <c r="E51" s="204">
        <f t="shared" si="1"/>
        <v>17042.150000000001</v>
      </c>
      <c r="F51" s="204">
        <f t="shared" si="1"/>
        <v>12995.070000000002</v>
      </c>
      <c r="G51" s="204">
        <f t="shared" si="1"/>
        <v>10994.32</v>
      </c>
      <c r="H51" s="204">
        <f t="shared" si="1"/>
        <v>8945.8700000000008</v>
      </c>
    </row>
    <row r="52" spans="1:8" hidden="1">
      <c r="A52" s="89">
        <v>65</v>
      </c>
      <c r="B52" s="91"/>
      <c r="C52" s="119"/>
      <c r="D52" s="204">
        <f t="shared" si="1"/>
        <v>32024.190000000002</v>
      </c>
      <c r="E52" s="204">
        <f t="shared" si="1"/>
        <v>22230.850000000002</v>
      </c>
      <c r="F52" s="204">
        <f t="shared" si="1"/>
        <v>16430.530000000002</v>
      </c>
      <c r="G52" s="204">
        <f t="shared" si="1"/>
        <v>14665.1</v>
      </c>
      <c r="H52" s="204">
        <f t="shared" si="1"/>
        <v>12614.53</v>
      </c>
    </row>
    <row r="53" spans="1:8" hidden="1">
      <c r="A53" s="89">
        <v>66</v>
      </c>
      <c r="B53" s="91"/>
      <c r="C53" s="119"/>
      <c r="D53" s="204">
        <f t="shared" si="1"/>
        <v>37203.35</v>
      </c>
      <c r="E53" s="204">
        <f t="shared" si="1"/>
        <v>25832.2</v>
      </c>
      <c r="F53" s="204">
        <f t="shared" si="1"/>
        <v>19091.13</v>
      </c>
      <c r="G53" s="204">
        <f t="shared" si="1"/>
        <v>17048.510000000002</v>
      </c>
      <c r="H53" s="204">
        <f t="shared" si="1"/>
        <v>14656.09</v>
      </c>
    </row>
    <row r="54" spans="1:8" hidden="1">
      <c r="A54" s="89">
        <v>67</v>
      </c>
      <c r="B54" s="91"/>
      <c r="C54" s="119"/>
      <c r="D54" s="204">
        <f t="shared" si="1"/>
        <v>40638.28</v>
      </c>
      <c r="E54" s="204">
        <f t="shared" si="1"/>
        <v>28214.02</v>
      </c>
      <c r="F54" s="204">
        <f t="shared" si="1"/>
        <v>20853.38</v>
      </c>
      <c r="G54" s="204">
        <f t="shared" si="1"/>
        <v>18616.25</v>
      </c>
      <c r="H54" s="204">
        <f t="shared" si="1"/>
        <v>16010.77</v>
      </c>
    </row>
    <row r="55" spans="1:8" hidden="1">
      <c r="A55" s="89">
        <v>68</v>
      </c>
      <c r="B55" s="91"/>
      <c r="C55" s="119"/>
      <c r="D55" s="204">
        <f t="shared" si="1"/>
        <v>44998.590000000004</v>
      </c>
      <c r="E55" s="204">
        <f t="shared" si="1"/>
        <v>31238.2</v>
      </c>
      <c r="F55" s="204">
        <f t="shared" si="1"/>
        <v>23091.57</v>
      </c>
      <c r="G55" s="204">
        <f t="shared" si="1"/>
        <v>20618.060000000001</v>
      </c>
      <c r="H55" s="204">
        <f t="shared" si="1"/>
        <v>17728.5</v>
      </c>
    </row>
    <row r="56" spans="1:8" hidden="1">
      <c r="A56" s="89">
        <v>69</v>
      </c>
      <c r="B56" s="91"/>
      <c r="C56" s="119"/>
      <c r="D56" s="204">
        <f t="shared" si="1"/>
        <v>49510.48</v>
      </c>
      <c r="E56" s="204">
        <f t="shared" si="1"/>
        <v>34368.380000000005</v>
      </c>
      <c r="F56" s="204">
        <f t="shared" si="1"/>
        <v>25408.2</v>
      </c>
      <c r="G56" s="204">
        <f t="shared" si="1"/>
        <v>22683.47</v>
      </c>
      <c r="H56" s="204">
        <f t="shared" si="1"/>
        <v>19509.3</v>
      </c>
    </row>
    <row r="57" spans="1:8" hidden="1">
      <c r="A57" s="89">
        <v>70</v>
      </c>
      <c r="B57" s="91"/>
      <c r="C57" s="119"/>
      <c r="D57" s="204">
        <f t="shared" si="1"/>
        <v>60931.450000000004</v>
      </c>
      <c r="E57" s="204">
        <f t="shared" si="1"/>
        <v>41851.450000000004</v>
      </c>
      <c r="F57" s="204">
        <f t="shared" si="1"/>
        <v>29910.02</v>
      </c>
      <c r="G57" s="204">
        <f t="shared" si="1"/>
        <v>26430.04</v>
      </c>
      <c r="H57" s="204">
        <f t="shared" si="1"/>
        <v>22950.06</v>
      </c>
    </row>
    <row r="58" spans="1:8" hidden="1">
      <c r="A58" s="89">
        <v>71</v>
      </c>
      <c r="B58" s="91"/>
      <c r="C58" s="119"/>
      <c r="D58" s="204">
        <f t="shared" si="1"/>
        <v>63327.05</v>
      </c>
      <c r="E58" s="204">
        <f t="shared" si="1"/>
        <v>43493.39</v>
      </c>
      <c r="F58" s="204">
        <f t="shared" si="1"/>
        <v>31087.15</v>
      </c>
      <c r="G58" s="204">
        <f t="shared" si="1"/>
        <v>27472.02</v>
      </c>
      <c r="H58" s="204">
        <f t="shared" si="1"/>
        <v>23851.59</v>
      </c>
    </row>
    <row r="59" spans="1:8" hidden="1">
      <c r="A59" s="89">
        <v>72</v>
      </c>
      <c r="B59" s="91"/>
      <c r="C59" s="119"/>
      <c r="D59" s="204">
        <f t="shared" si="1"/>
        <v>65121.100000000006</v>
      </c>
      <c r="E59" s="204">
        <f t="shared" si="1"/>
        <v>44725.11</v>
      </c>
      <c r="F59" s="204">
        <f t="shared" si="1"/>
        <v>31960.59</v>
      </c>
      <c r="G59" s="204">
        <f t="shared" si="1"/>
        <v>28250.06</v>
      </c>
      <c r="H59" s="204">
        <f t="shared" si="1"/>
        <v>24526.280000000002</v>
      </c>
    </row>
    <row r="60" spans="1:8" hidden="1">
      <c r="A60" s="89">
        <v>73</v>
      </c>
      <c r="B60" s="91"/>
      <c r="C60" s="119"/>
      <c r="D60" s="204">
        <f t="shared" si="1"/>
        <v>67511.930000000008</v>
      </c>
      <c r="E60" s="204">
        <f t="shared" si="1"/>
        <v>46370.76</v>
      </c>
      <c r="F60" s="204">
        <f t="shared" si="1"/>
        <v>33136.660000000003</v>
      </c>
      <c r="G60" s="204">
        <f t="shared" si="1"/>
        <v>29289.920000000002</v>
      </c>
      <c r="H60" s="204">
        <f t="shared" si="1"/>
        <v>25422.510000000002</v>
      </c>
    </row>
    <row r="61" spans="1:8" hidden="1">
      <c r="A61" s="89">
        <v>74</v>
      </c>
      <c r="B61" s="91"/>
      <c r="C61" s="119"/>
      <c r="D61" s="204">
        <f t="shared" si="1"/>
        <v>68707.61</v>
      </c>
      <c r="E61" s="204">
        <f t="shared" si="1"/>
        <v>47190.670000000006</v>
      </c>
      <c r="F61" s="204">
        <f t="shared" si="1"/>
        <v>33729.730000000003</v>
      </c>
      <c r="G61" s="204">
        <f t="shared" si="1"/>
        <v>29807.730000000003</v>
      </c>
      <c r="H61" s="204">
        <f t="shared" si="1"/>
        <v>25877.780000000002</v>
      </c>
    </row>
    <row r="62" spans="1:8" hidden="1">
      <c r="A62" s="89">
        <v>75</v>
      </c>
      <c r="B62" s="91" t="s">
        <v>13</v>
      </c>
      <c r="C62" s="119"/>
      <c r="D62" s="204">
        <f t="shared" si="1"/>
        <v>71698.400000000009</v>
      </c>
      <c r="E62" s="204">
        <f t="shared" si="1"/>
        <v>49243.360000000001</v>
      </c>
      <c r="F62" s="204">
        <f t="shared" si="1"/>
        <v>35192</v>
      </c>
      <c r="G62" s="204">
        <f t="shared" si="1"/>
        <v>31106.230000000003</v>
      </c>
      <c r="H62" s="204">
        <f t="shared" si="1"/>
        <v>27008.27</v>
      </c>
    </row>
    <row r="63" spans="1:8" hidden="1">
      <c r="A63" s="89">
        <v>1</v>
      </c>
      <c r="B63" s="91" t="s">
        <v>14</v>
      </c>
      <c r="C63" s="119"/>
      <c r="D63" s="204">
        <f t="shared" si="1"/>
        <v>2676.5</v>
      </c>
      <c r="E63" s="204">
        <f t="shared" si="1"/>
        <v>1971.6000000000001</v>
      </c>
      <c r="F63" s="204">
        <f t="shared" si="1"/>
        <v>1557.67</v>
      </c>
      <c r="G63" s="204">
        <f t="shared" si="1"/>
        <v>1301.68</v>
      </c>
      <c r="H63" s="204">
        <f t="shared" si="1"/>
        <v>1012.3000000000001</v>
      </c>
    </row>
    <row r="64" spans="1:8" hidden="1">
      <c r="A64" s="89">
        <v>2</v>
      </c>
      <c r="B64" s="91" t="s">
        <v>1</v>
      </c>
      <c r="C64" s="119"/>
      <c r="D64" s="204">
        <f t="shared" si="1"/>
        <v>4257.49</v>
      </c>
      <c r="E64" s="204">
        <f t="shared" si="1"/>
        <v>3140.78</v>
      </c>
      <c r="F64" s="204">
        <f t="shared" si="1"/>
        <v>2479.34</v>
      </c>
      <c r="G64" s="204">
        <f t="shared" si="1"/>
        <v>2065.94</v>
      </c>
      <c r="H64" s="204">
        <f t="shared" si="1"/>
        <v>1611.2</v>
      </c>
    </row>
    <row r="65" spans="1:15" hidden="1">
      <c r="A65" s="89">
        <v>3</v>
      </c>
      <c r="B65" s="91" t="s">
        <v>15</v>
      </c>
      <c r="C65" s="119"/>
      <c r="D65" s="204">
        <f t="shared" si="1"/>
        <v>6243.4000000000005</v>
      </c>
      <c r="E65" s="204">
        <f t="shared" si="1"/>
        <v>4599.87</v>
      </c>
      <c r="F65" s="204">
        <f t="shared" si="1"/>
        <v>3630.5</v>
      </c>
      <c r="G65" s="204">
        <f t="shared" si="1"/>
        <v>3027.8900000000003</v>
      </c>
      <c r="H65" s="204">
        <f t="shared" si="1"/>
        <v>2357.44</v>
      </c>
    </row>
    <row r="66" spans="1:15" hidden="1">
      <c r="A66" s="89">
        <v>1</v>
      </c>
      <c r="B66" s="91" t="s">
        <v>3</v>
      </c>
      <c r="C66" s="119"/>
      <c r="D66" s="92">
        <f t="shared" ref="D66:H67" si="2">+D33*$L$2</f>
        <v>0</v>
      </c>
      <c r="E66" s="92">
        <f t="shared" si="2"/>
        <v>0</v>
      </c>
      <c r="F66" s="92">
        <f t="shared" si="2"/>
        <v>119.25</v>
      </c>
      <c r="G66" s="92">
        <f t="shared" si="2"/>
        <v>119.25</v>
      </c>
      <c r="H66" s="93">
        <f t="shared" si="2"/>
        <v>119.25</v>
      </c>
    </row>
    <row r="67" spans="1:15" ht="14" hidden="1" thickBot="1">
      <c r="A67" s="96">
        <v>1</v>
      </c>
      <c r="B67" s="97" t="s">
        <v>2</v>
      </c>
      <c r="C67" s="126"/>
      <c r="D67" s="98">
        <f t="shared" si="2"/>
        <v>0</v>
      </c>
      <c r="E67" s="98">
        <f t="shared" si="2"/>
        <v>0</v>
      </c>
      <c r="F67" s="98">
        <f t="shared" si="2"/>
        <v>0</v>
      </c>
      <c r="G67" s="98">
        <f t="shared" si="2"/>
        <v>0</v>
      </c>
      <c r="H67" s="99">
        <f t="shared" si="2"/>
        <v>0</v>
      </c>
    </row>
    <row r="68" spans="1:15" ht="14" hidden="1" thickBot="1"/>
    <row r="69" spans="1:15" ht="18" hidden="1">
      <c r="A69" s="331" t="s">
        <v>35</v>
      </c>
      <c r="B69" s="332"/>
      <c r="C69" s="332"/>
      <c r="D69" s="332"/>
      <c r="E69" s="332"/>
      <c r="F69" s="332"/>
      <c r="G69" s="332"/>
      <c r="H69" s="333"/>
    </row>
    <row r="70" spans="1:15" ht="18" hidden="1">
      <c r="A70" s="326" t="s">
        <v>28</v>
      </c>
      <c r="B70" s="327"/>
      <c r="C70" s="327"/>
      <c r="D70" s="327"/>
      <c r="E70" s="327"/>
      <c r="F70" s="327"/>
      <c r="G70" s="327"/>
      <c r="H70" s="328"/>
    </row>
    <row r="71" spans="1:15" hidden="1">
      <c r="A71" s="329" t="s">
        <v>0</v>
      </c>
      <c r="B71" s="330"/>
      <c r="C71" s="330"/>
      <c r="D71" s="330"/>
      <c r="E71" s="330"/>
      <c r="F71" s="330"/>
      <c r="G71" s="330"/>
      <c r="H71" s="113"/>
    </row>
    <row r="72" spans="1:15" hidden="1">
      <c r="A72" s="114" t="s">
        <v>5</v>
      </c>
      <c r="B72" s="115" t="s">
        <v>5</v>
      </c>
      <c r="C72" s="116"/>
      <c r="D72" s="116"/>
      <c r="E72" s="116"/>
      <c r="F72" s="116"/>
      <c r="G72" s="116"/>
      <c r="H72" s="117"/>
    </row>
    <row r="73" spans="1:15" hidden="1">
      <c r="A73" s="114">
        <v>18</v>
      </c>
      <c r="B73" s="118" t="s">
        <v>118</v>
      </c>
      <c r="C73" s="119"/>
      <c r="D73" s="119"/>
      <c r="E73" s="119"/>
      <c r="F73" s="119"/>
      <c r="G73" s="119"/>
      <c r="H73" s="120"/>
      <c r="J73" s="112"/>
      <c r="K73" s="112"/>
      <c r="L73" s="112"/>
      <c r="M73" s="112"/>
      <c r="N73" s="112"/>
      <c r="O73" s="112"/>
    </row>
    <row r="74" spans="1:15" hidden="1">
      <c r="A74" s="114">
        <v>25</v>
      </c>
      <c r="B74" s="118" t="s">
        <v>6</v>
      </c>
      <c r="C74" s="119"/>
      <c r="D74" s="119"/>
      <c r="E74" s="119"/>
      <c r="F74" s="119"/>
      <c r="G74" s="119"/>
      <c r="H74" s="120"/>
      <c r="J74" s="112"/>
      <c r="K74" s="112"/>
      <c r="L74" s="112"/>
      <c r="M74" s="112"/>
      <c r="N74" s="112"/>
      <c r="O74" s="112"/>
    </row>
    <row r="75" spans="1:15" hidden="1">
      <c r="A75" s="114">
        <v>30</v>
      </c>
      <c r="B75" s="118" t="s">
        <v>7</v>
      </c>
      <c r="C75" s="119"/>
      <c r="D75" s="119"/>
      <c r="E75" s="119"/>
      <c r="F75" s="119"/>
      <c r="G75" s="119"/>
      <c r="H75" s="120"/>
      <c r="J75" s="112"/>
      <c r="K75" s="112"/>
      <c r="L75" s="112"/>
      <c r="M75" s="112"/>
      <c r="N75" s="112"/>
      <c r="O75" s="112"/>
    </row>
    <row r="76" spans="1:15" hidden="1">
      <c r="A76" s="114">
        <v>35</v>
      </c>
      <c r="B76" s="118" t="s">
        <v>8</v>
      </c>
      <c r="C76" s="119"/>
      <c r="D76" s="119"/>
      <c r="E76" s="119"/>
      <c r="F76" s="119"/>
      <c r="G76" s="119"/>
      <c r="H76" s="120"/>
      <c r="J76" s="112"/>
      <c r="K76" s="112"/>
      <c r="L76" s="112"/>
      <c r="M76" s="112"/>
      <c r="N76" s="112"/>
      <c r="O76" s="112"/>
    </row>
    <row r="77" spans="1:15" hidden="1">
      <c r="A77" s="114">
        <v>40</v>
      </c>
      <c r="B77" s="118" t="s">
        <v>9</v>
      </c>
      <c r="C77" s="119"/>
      <c r="D77" s="119"/>
      <c r="E77" s="119"/>
      <c r="F77" s="119"/>
      <c r="G77" s="119"/>
      <c r="H77" s="120"/>
      <c r="J77" s="112"/>
      <c r="K77" s="112"/>
      <c r="L77" s="112"/>
      <c r="M77" s="112"/>
      <c r="N77" s="112"/>
      <c r="O77" s="112"/>
    </row>
    <row r="78" spans="1:15" hidden="1">
      <c r="A78" s="114">
        <v>45</v>
      </c>
      <c r="B78" s="118" t="s">
        <v>10</v>
      </c>
      <c r="C78" s="119"/>
      <c r="D78" s="119"/>
      <c r="E78" s="119"/>
      <c r="F78" s="119"/>
      <c r="G78" s="119"/>
      <c r="H78" s="120"/>
      <c r="J78" s="112"/>
      <c r="K78" s="112"/>
      <c r="L78" s="112"/>
      <c r="M78" s="112"/>
      <c r="N78" s="112"/>
      <c r="O78" s="112"/>
    </row>
    <row r="79" spans="1:15" hidden="1">
      <c r="A79" s="114">
        <v>50</v>
      </c>
      <c r="B79" s="118" t="s">
        <v>11</v>
      </c>
      <c r="C79" s="119"/>
      <c r="D79" s="119"/>
      <c r="E79" s="119"/>
      <c r="F79" s="119"/>
      <c r="G79" s="119"/>
      <c r="H79" s="120"/>
      <c r="J79" s="112"/>
      <c r="K79" s="112"/>
      <c r="L79" s="112"/>
      <c r="M79" s="112"/>
      <c r="N79" s="112"/>
      <c r="O79" s="112"/>
    </row>
    <row r="80" spans="1:15" hidden="1">
      <c r="A80" s="114">
        <v>55</v>
      </c>
      <c r="B80" s="118" t="s">
        <v>12</v>
      </c>
      <c r="C80" s="119"/>
      <c r="D80" s="119"/>
      <c r="E80" s="119"/>
      <c r="F80" s="119"/>
      <c r="G80" s="119"/>
      <c r="H80" s="120"/>
      <c r="J80" s="112"/>
      <c r="K80" s="112"/>
      <c r="L80" s="112"/>
      <c r="M80" s="112"/>
      <c r="N80" s="112"/>
      <c r="O80" s="112"/>
    </row>
    <row r="81" spans="1:15" hidden="1">
      <c r="A81" s="114">
        <v>60</v>
      </c>
      <c r="B81" s="118"/>
      <c r="C81" s="119"/>
      <c r="D81" s="119"/>
      <c r="E81" s="119"/>
      <c r="F81" s="119"/>
      <c r="G81" s="119"/>
      <c r="H81" s="120"/>
      <c r="J81" s="112"/>
      <c r="K81" s="112"/>
      <c r="L81" s="112"/>
      <c r="M81" s="112"/>
      <c r="N81" s="112"/>
      <c r="O81" s="112"/>
    </row>
    <row r="82" spans="1:15" hidden="1">
      <c r="A82" s="114">
        <v>61</v>
      </c>
      <c r="B82" s="118"/>
      <c r="C82" s="119"/>
      <c r="D82" s="119"/>
      <c r="E82" s="119"/>
      <c r="F82" s="119"/>
      <c r="G82" s="119"/>
      <c r="H82" s="120"/>
      <c r="J82" s="112"/>
      <c r="K82" s="112"/>
      <c r="L82" s="112"/>
      <c r="M82" s="112"/>
      <c r="N82" s="112"/>
      <c r="O82" s="112"/>
    </row>
    <row r="83" spans="1:15" hidden="1">
      <c r="A83" s="114">
        <v>62</v>
      </c>
      <c r="B83" s="118"/>
      <c r="C83" s="119"/>
      <c r="D83" s="119"/>
      <c r="E83" s="119"/>
      <c r="F83" s="119"/>
      <c r="G83" s="119"/>
      <c r="H83" s="120"/>
      <c r="J83" s="112"/>
      <c r="K83" s="112"/>
      <c r="L83" s="112"/>
      <c r="M83" s="112"/>
      <c r="N83" s="112"/>
      <c r="O83" s="112"/>
    </row>
    <row r="84" spans="1:15" hidden="1">
      <c r="A84" s="114">
        <v>63</v>
      </c>
      <c r="B84" s="118"/>
      <c r="C84" s="119"/>
      <c r="D84" s="119"/>
      <c r="E84" s="119"/>
      <c r="F84" s="119"/>
      <c r="G84" s="119"/>
      <c r="H84" s="120"/>
      <c r="J84" s="112"/>
      <c r="K84" s="112"/>
      <c r="L84" s="112"/>
      <c r="M84" s="112"/>
      <c r="N84" s="112"/>
      <c r="O84" s="112"/>
    </row>
    <row r="85" spans="1:15" hidden="1">
      <c r="A85" s="114">
        <v>64</v>
      </c>
      <c r="B85" s="118"/>
      <c r="C85" s="119"/>
      <c r="D85" s="119"/>
      <c r="E85" s="119"/>
      <c r="F85" s="119"/>
      <c r="G85" s="119"/>
      <c r="H85" s="120"/>
      <c r="J85" s="112"/>
      <c r="K85" s="112"/>
      <c r="L85" s="112"/>
      <c r="M85" s="112"/>
      <c r="N85" s="112"/>
      <c r="O85" s="112"/>
    </row>
    <row r="86" spans="1:15" hidden="1">
      <c r="A86" s="114">
        <v>65</v>
      </c>
      <c r="B86" s="118"/>
      <c r="C86" s="119"/>
      <c r="D86" s="119"/>
      <c r="E86" s="119"/>
      <c r="F86" s="119"/>
      <c r="G86" s="119"/>
      <c r="H86" s="120"/>
      <c r="J86" s="112"/>
      <c r="K86" s="112"/>
      <c r="L86" s="112"/>
      <c r="M86" s="112"/>
      <c r="N86" s="112"/>
      <c r="O86" s="112"/>
    </row>
    <row r="87" spans="1:15" hidden="1">
      <c r="A87" s="114">
        <v>66</v>
      </c>
      <c r="B87" s="118"/>
      <c r="C87" s="119"/>
      <c r="D87" s="119"/>
      <c r="E87" s="119"/>
      <c r="F87" s="119"/>
      <c r="G87" s="119"/>
      <c r="H87" s="120"/>
      <c r="J87" s="112"/>
      <c r="K87" s="112"/>
      <c r="L87" s="112"/>
      <c r="M87" s="112"/>
      <c r="N87" s="112"/>
      <c r="O87" s="112"/>
    </row>
    <row r="88" spans="1:15" hidden="1">
      <c r="A88" s="114">
        <v>67</v>
      </c>
      <c r="B88" s="118"/>
      <c r="C88" s="119"/>
      <c r="D88" s="119"/>
      <c r="E88" s="119"/>
      <c r="F88" s="119"/>
      <c r="G88" s="119"/>
      <c r="H88" s="120"/>
      <c r="J88" s="112"/>
      <c r="K88" s="112"/>
      <c r="L88" s="112"/>
      <c r="M88" s="112"/>
      <c r="N88" s="112"/>
      <c r="O88" s="112"/>
    </row>
    <row r="89" spans="1:15" hidden="1">
      <c r="A89" s="114">
        <v>68</v>
      </c>
      <c r="B89" s="118"/>
      <c r="C89" s="119"/>
      <c r="D89" s="119"/>
      <c r="E89" s="119"/>
      <c r="F89" s="119"/>
      <c r="G89" s="119"/>
      <c r="H89" s="120"/>
      <c r="J89" s="112"/>
      <c r="K89" s="112"/>
      <c r="L89" s="112"/>
      <c r="M89" s="112"/>
      <c r="N89" s="112"/>
      <c r="O89" s="112"/>
    </row>
    <row r="90" spans="1:15" hidden="1">
      <c r="A90" s="114">
        <v>69</v>
      </c>
      <c r="B90" s="118"/>
      <c r="C90" s="119"/>
      <c r="D90" s="119"/>
      <c r="E90" s="119"/>
      <c r="F90" s="119"/>
      <c r="G90" s="119"/>
      <c r="H90" s="120"/>
      <c r="J90" s="112"/>
      <c r="K90" s="112"/>
      <c r="L90" s="112"/>
      <c r="M90" s="112"/>
      <c r="N90" s="112"/>
      <c r="O90" s="112"/>
    </row>
    <row r="91" spans="1:15" hidden="1">
      <c r="A91" s="114">
        <v>70</v>
      </c>
      <c r="B91" s="118"/>
      <c r="C91" s="119"/>
      <c r="D91" s="119"/>
      <c r="E91" s="119"/>
      <c r="F91" s="119"/>
      <c r="G91" s="119"/>
      <c r="H91" s="120"/>
      <c r="J91" s="112"/>
      <c r="K91" s="112"/>
      <c r="L91" s="112"/>
      <c r="M91" s="112"/>
      <c r="N91" s="112"/>
      <c r="O91" s="112"/>
    </row>
    <row r="92" spans="1:15" hidden="1">
      <c r="A92" s="114">
        <v>71</v>
      </c>
      <c r="B92" s="118"/>
      <c r="C92" s="119"/>
      <c r="D92" s="119"/>
      <c r="E92" s="119"/>
      <c r="F92" s="119"/>
      <c r="G92" s="119"/>
      <c r="H92" s="120"/>
      <c r="J92" s="112"/>
      <c r="K92" s="112"/>
      <c r="L92" s="112"/>
      <c r="M92" s="112"/>
      <c r="N92" s="112"/>
      <c r="O92" s="112"/>
    </row>
    <row r="93" spans="1:15" hidden="1">
      <c r="A93" s="114">
        <v>72</v>
      </c>
      <c r="B93" s="118"/>
      <c r="C93" s="119"/>
      <c r="D93" s="119"/>
      <c r="E93" s="119"/>
      <c r="F93" s="119"/>
      <c r="G93" s="119"/>
      <c r="H93" s="120"/>
      <c r="J93" s="112"/>
      <c r="K93" s="112"/>
      <c r="L93" s="112"/>
      <c r="M93" s="112"/>
      <c r="N93" s="112"/>
      <c r="O93" s="112"/>
    </row>
    <row r="94" spans="1:15" hidden="1">
      <c r="A94" s="114">
        <v>73</v>
      </c>
      <c r="B94" s="118"/>
      <c r="C94" s="119"/>
      <c r="D94" s="119"/>
      <c r="E94" s="119"/>
      <c r="F94" s="119"/>
      <c r="G94" s="119"/>
      <c r="H94" s="120"/>
      <c r="J94" s="112"/>
      <c r="K94" s="112"/>
      <c r="L94" s="112"/>
      <c r="M94" s="112"/>
      <c r="N94" s="112"/>
      <c r="O94" s="112"/>
    </row>
    <row r="95" spans="1:15" hidden="1">
      <c r="A95" s="114">
        <v>74</v>
      </c>
      <c r="B95" s="118"/>
      <c r="C95" s="119"/>
      <c r="D95" s="119"/>
      <c r="E95" s="119"/>
      <c r="F95" s="119"/>
      <c r="G95" s="119"/>
      <c r="H95" s="120"/>
      <c r="J95" s="112"/>
      <c r="K95" s="112"/>
      <c r="L95" s="112"/>
      <c r="M95" s="112"/>
      <c r="N95" s="112"/>
      <c r="O95" s="112"/>
    </row>
    <row r="96" spans="1:15" hidden="1">
      <c r="A96" s="114">
        <v>75</v>
      </c>
      <c r="B96" s="118" t="s">
        <v>13</v>
      </c>
      <c r="C96" s="119"/>
      <c r="D96" s="119"/>
      <c r="E96" s="119"/>
      <c r="F96" s="119"/>
      <c r="G96" s="119"/>
      <c r="H96" s="120"/>
      <c r="J96" s="112"/>
      <c r="K96" s="112"/>
      <c r="L96" s="112"/>
      <c r="M96" s="112"/>
      <c r="N96" s="112"/>
      <c r="O96" s="112"/>
    </row>
    <row r="97" spans="1:15" hidden="1">
      <c r="A97" s="114">
        <v>1</v>
      </c>
      <c r="B97" s="118" t="s">
        <v>14</v>
      </c>
      <c r="C97" s="119"/>
      <c r="D97" s="119"/>
      <c r="E97" s="119"/>
      <c r="F97" s="119"/>
      <c r="G97" s="119"/>
      <c r="H97" s="120"/>
      <c r="J97" s="112"/>
      <c r="K97" s="112"/>
      <c r="L97" s="112"/>
      <c r="M97" s="112"/>
      <c r="N97" s="112"/>
      <c r="O97" s="112"/>
    </row>
    <row r="98" spans="1:15" hidden="1">
      <c r="A98" s="114">
        <v>2</v>
      </c>
      <c r="B98" s="118" t="s">
        <v>1</v>
      </c>
      <c r="C98" s="119"/>
      <c r="D98" s="119"/>
      <c r="E98" s="119"/>
      <c r="F98" s="119"/>
      <c r="G98" s="119"/>
      <c r="H98" s="120"/>
      <c r="J98" s="112"/>
      <c r="K98" s="112"/>
      <c r="L98" s="112"/>
      <c r="M98" s="112"/>
      <c r="N98" s="112"/>
      <c r="O98" s="112"/>
    </row>
    <row r="99" spans="1:15" hidden="1">
      <c r="A99" s="114">
        <v>3</v>
      </c>
      <c r="B99" s="118" t="s">
        <v>15</v>
      </c>
      <c r="C99" s="119"/>
      <c r="D99" s="119"/>
      <c r="E99" s="119"/>
      <c r="F99" s="119"/>
      <c r="G99" s="119"/>
      <c r="H99" s="120"/>
      <c r="J99" s="112"/>
      <c r="K99" s="112"/>
      <c r="L99" s="112"/>
      <c r="M99" s="112"/>
      <c r="N99" s="112"/>
      <c r="O99" s="112"/>
    </row>
    <row r="100" spans="1:15" hidden="1">
      <c r="A100" s="114">
        <v>1</v>
      </c>
      <c r="B100" s="118" t="s">
        <v>3</v>
      </c>
      <c r="C100" s="119"/>
      <c r="D100" s="119"/>
      <c r="E100" s="119"/>
      <c r="F100" s="119"/>
      <c r="G100" s="119"/>
      <c r="H100" s="120"/>
      <c r="J100" s="112"/>
      <c r="K100" s="112"/>
      <c r="L100" s="112"/>
      <c r="M100" s="112"/>
      <c r="N100" s="112"/>
      <c r="O100" s="112"/>
    </row>
    <row r="101" spans="1:15" hidden="1">
      <c r="A101" s="114">
        <v>1</v>
      </c>
      <c r="B101" s="118" t="s">
        <v>2</v>
      </c>
      <c r="C101" s="119"/>
      <c r="D101" s="119"/>
      <c r="E101" s="119"/>
      <c r="F101" s="119"/>
      <c r="G101" s="119"/>
      <c r="H101" s="120"/>
      <c r="J101" s="112"/>
      <c r="K101" s="112"/>
      <c r="L101" s="112"/>
      <c r="M101" s="112"/>
      <c r="N101" s="112"/>
      <c r="O101" s="112"/>
    </row>
    <row r="102" spans="1:15" hidden="1">
      <c r="A102" s="114"/>
      <c r="B102" s="121"/>
      <c r="C102" s="122"/>
      <c r="D102" s="122"/>
      <c r="E102" s="122"/>
      <c r="F102" s="122"/>
      <c r="G102" s="122"/>
      <c r="H102" s="123"/>
    </row>
    <row r="103" spans="1:15" ht="18" hidden="1">
      <c r="A103" s="326" t="s">
        <v>34</v>
      </c>
      <c r="B103" s="327"/>
      <c r="C103" s="327"/>
      <c r="D103" s="327"/>
      <c r="E103" s="327"/>
      <c r="F103" s="327"/>
      <c r="G103" s="327"/>
      <c r="H103" s="328"/>
    </row>
    <row r="104" spans="1:15" hidden="1">
      <c r="A104" s="329" t="s">
        <v>0</v>
      </c>
      <c r="B104" s="330"/>
      <c r="C104" s="330"/>
      <c r="D104" s="330"/>
      <c r="E104" s="330"/>
      <c r="F104" s="330"/>
      <c r="G104" s="330"/>
      <c r="H104" s="113"/>
    </row>
    <row r="105" spans="1:15" hidden="1">
      <c r="A105" s="114" t="s">
        <v>5</v>
      </c>
      <c r="B105" s="115" t="s">
        <v>5</v>
      </c>
      <c r="C105" s="116"/>
      <c r="D105" s="116"/>
      <c r="E105" s="116"/>
      <c r="F105" s="116"/>
      <c r="G105" s="116"/>
      <c r="H105" s="117"/>
    </row>
    <row r="106" spans="1:15" hidden="1">
      <c r="A106" s="114">
        <v>18</v>
      </c>
      <c r="B106" s="118" t="s">
        <v>118</v>
      </c>
      <c r="C106" s="119"/>
      <c r="D106" s="119"/>
      <c r="E106" s="119"/>
      <c r="F106" s="119"/>
      <c r="G106" s="119"/>
      <c r="H106" s="120"/>
    </row>
    <row r="107" spans="1:15" hidden="1">
      <c r="A107" s="114">
        <v>25</v>
      </c>
      <c r="B107" s="118" t="s">
        <v>6</v>
      </c>
      <c r="C107" s="119"/>
      <c r="D107" s="119"/>
      <c r="E107" s="119"/>
      <c r="F107" s="119"/>
      <c r="G107" s="119"/>
      <c r="H107" s="120"/>
    </row>
    <row r="108" spans="1:15" hidden="1">
      <c r="A108" s="114">
        <v>30</v>
      </c>
      <c r="B108" s="118" t="s">
        <v>7</v>
      </c>
      <c r="C108" s="119"/>
      <c r="D108" s="119"/>
      <c r="E108" s="119"/>
      <c r="F108" s="119"/>
      <c r="G108" s="119"/>
      <c r="H108" s="120"/>
    </row>
    <row r="109" spans="1:15" hidden="1">
      <c r="A109" s="114">
        <v>35</v>
      </c>
      <c r="B109" s="118" t="s">
        <v>8</v>
      </c>
      <c r="C109" s="119"/>
      <c r="D109" s="119"/>
      <c r="E109" s="119"/>
      <c r="F109" s="119"/>
      <c r="G109" s="119"/>
      <c r="H109" s="120"/>
    </row>
    <row r="110" spans="1:15" hidden="1">
      <c r="A110" s="114">
        <v>40</v>
      </c>
      <c r="B110" s="118" t="s">
        <v>9</v>
      </c>
      <c r="C110" s="119"/>
      <c r="D110" s="119"/>
      <c r="E110" s="119"/>
      <c r="F110" s="119"/>
      <c r="G110" s="119"/>
      <c r="H110" s="120"/>
    </row>
    <row r="111" spans="1:15" hidden="1">
      <c r="A111" s="114">
        <v>45</v>
      </c>
      <c r="B111" s="118" t="s">
        <v>10</v>
      </c>
      <c r="C111" s="119"/>
      <c r="D111" s="119"/>
      <c r="E111" s="119"/>
      <c r="F111" s="119"/>
      <c r="G111" s="119"/>
      <c r="H111" s="120"/>
    </row>
    <row r="112" spans="1:15" hidden="1">
      <c r="A112" s="114">
        <v>50</v>
      </c>
      <c r="B112" s="118" t="s">
        <v>11</v>
      </c>
      <c r="C112" s="119"/>
      <c r="D112" s="119"/>
      <c r="E112" s="119"/>
      <c r="F112" s="119"/>
      <c r="G112" s="119"/>
      <c r="H112" s="120"/>
    </row>
    <row r="113" spans="1:8" hidden="1">
      <c r="A113" s="114">
        <v>55</v>
      </c>
      <c r="B113" s="118" t="s">
        <v>12</v>
      </c>
      <c r="C113" s="119"/>
      <c r="D113" s="119"/>
      <c r="E113" s="119"/>
      <c r="F113" s="119"/>
      <c r="G113" s="119"/>
      <c r="H113" s="120"/>
    </row>
    <row r="114" spans="1:8" hidden="1">
      <c r="A114" s="114">
        <v>60</v>
      </c>
      <c r="B114" s="118"/>
      <c r="C114" s="119"/>
      <c r="D114" s="119"/>
      <c r="E114" s="119"/>
      <c r="F114" s="119"/>
      <c r="G114" s="119"/>
      <c r="H114" s="120"/>
    </row>
    <row r="115" spans="1:8" hidden="1">
      <c r="A115" s="114">
        <v>61</v>
      </c>
      <c r="B115" s="118"/>
      <c r="C115" s="119"/>
      <c r="D115" s="119"/>
      <c r="E115" s="119"/>
      <c r="F115" s="119"/>
      <c r="G115" s="119"/>
      <c r="H115" s="120"/>
    </row>
    <row r="116" spans="1:8" hidden="1">
      <c r="A116" s="114">
        <v>62</v>
      </c>
      <c r="B116" s="118"/>
      <c r="C116" s="119"/>
      <c r="D116" s="119"/>
      <c r="E116" s="119"/>
      <c r="F116" s="119"/>
      <c r="G116" s="119"/>
      <c r="H116" s="120"/>
    </row>
    <row r="117" spans="1:8" hidden="1">
      <c r="A117" s="114">
        <v>63</v>
      </c>
      <c r="B117" s="118"/>
      <c r="C117" s="119"/>
      <c r="D117" s="119"/>
      <c r="E117" s="119"/>
      <c r="F117" s="119"/>
      <c r="G117" s="119"/>
      <c r="H117" s="120"/>
    </row>
    <row r="118" spans="1:8" hidden="1">
      <c r="A118" s="114">
        <v>64</v>
      </c>
      <c r="B118" s="118"/>
      <c r="C118" s="119"/>
      <c r="D118" s="119"/>
      <c r="E118" s="119"/>
      <c r="F118" s="119"/>
      <c r="G118" s="119"/>
      <c r="H118" s="120"/>
    </row>
    <row r="119" spans="1:8" hidden="1">
      <c r="A119" s="114">
        <v>65</v>
      </c>
      <c r="B119" s="118"/>
      <c r="C119" s="119"/>
      <c r="D119" s="119"/>
      <c r="E119" s="119"/>
      <c r="F119" s="119"/>
      <c r="G119" s="119"/>
      <c r="H119" s="120"/>
    </row>
    <row r="120" spans="1:8" hidden="1">
      <c r="A120" s="114">
        <v>66</v>
      </c>
      <c r="B120" s="118"/>
      <c r="C120" s="119"/>
      <c r="D120" s="119"/>
      <c r="E120" s="119"/>
      <c r="F120" s="119"/>
      <c r="G120" s="119"/>
      <c r="H120" s="120"/>
    </row>
    <row r="121" spans="1:8" hidden="1">
      <c r="A121" s="114">
        <v>67</v>
      </c>
      <c r="B121" s="118"/>
      <c r="C121" s="119"/>
      <c r="D121" s="119"/>
      <c r="E121" s="119"/>
      <c r="F121" s="119"/>
      <c r="G121" s="119"/>
      <c r="H121" s="120"/>
    </row>
    <row r="122" spans="1:8" hidden="1">
      <c r="A122" s="114">
        <v>68</v>
      </c>
      <c r="B122" s="118"/>
      <c r="C122" s="119"/>
      <c r="D122" s="119"/>
      <c r="E122" s="119"/>
      <c r="F122" s="119"/>
      <c r="G122" s="119"/>
      <c r="H122" s="120"/>
    </row>
    <row r="123" spans="1:8" hidden="1">
      <c r="A123" s="114">
        <v>69</v>
      </c>
      <c r="B123" s="118"/>
      <c r="C123" s="119"/>
      <c r="D123" s="119"/>
      <c r="E123" s="119"/>
      <c r="F123" s="119"/>
      <c r="G123" s="119"/>
      <c r="H123" s="120"/>
    </row>
    <row r="124" spans="1:8" hidden="1">
      <c r="A124" s="114">
        <v>70</v>
      </c>
      <c r="B124" s="118"/>
      <c r="C124" s="119"/>
      <c r="D124" s="119"/>
      <c r="E124" s="119"/>
      <c r="F124" s="119"/>
      <c r="G124" s="119"/>
      <c r="H124" s="120"/>
    </row>
    <row r="125" spans="1:8" hidden="1">
      <c r="A125" s="114">
        <v>71</v>
      </c>
      <c r="B125" s="118"/>
      <c r="C125" s="119"/>
      <c r="D125" s="119"/>
      <c r="E125" s="119"/>
      <c r="F125" s="119"/>
      <c r="G125" s="119"/>
      <c r="H125" s="120"/>
    </row>
    <row r="126" spans="1:8" hidden="1">
      <c r="A126" s="114">
        <v>72</v>
      </c>
      <c r="B126" s="118"/>
      <c r="C126" s="119"/>
      <c r="D126" s="119"/>
      <c r="E126" s="119"/>
      <c r="F126" s="119"/>
      <c r="G126" s="119"/>
      <c r="H126" s="120"/>
    </row>
    <row r="127" spans="1:8" hidden="1">
      <c r="A127" s="114">
        <v>73</v>
      </c>
      <c r="B127" s="118"/>
      <c r="C127" s="119"/>
      <c r="D127" s="119"/>
      <c r="E127" s="119"/>
      <c r="F127" s="119"/>
      <c r="G127" s="119"/>
      <c r="H127" s="120"/>
    </row>
    <row r="128" spans="1:8" hidden="1">
      <c r="A128" s="114">
        <v>74</v>
      </c>
      <c r="B128" s="118"/>
      <c r="C128" s="119"/>
      <c r="D128" s="119"/>
      <c r="E128" s="119"/>
      <c r="F128" s="119"/>
      <c r="G128" s="119"/>
      <c r="H128" s="120"/>
    </row>
    <row r="129" spans="1:15" hidden="1">
      <c r="A129" s="114">
        <v>75</v>
      </c>
      <c r="B129" s="118" t="s">
        <v>13</v>
      </c>
      <c r="C129" s="119"/>
      <c r="D129" s="119"/>
      <c r="E129" s="119"/>
      <c r="F129" s="119"/>
      <c r="G129" s="119"/>
      <c r="H129" s="120"/>
    </row>
    <row r="130" spans="1:15" hidden="1">
      <c r="A130" s="114">
        <v>1</v>
      </c>
      <c r="B130" s="118" t="s">
        <v>14</v>
      </c>
      <c r="C130" s="119"/>
      <c r="D130" s="119"/>
      <c r="E130" s="119"/>
      <c r="F130" s="119"/>
      <c r="G130" s="119"/>
      <c r="H130" s="120"/>
    </row>
    <row r="131" spans="1:15" hidden="1">
      <c r="A131" s="114">
        <v>2</v>
      </c>
      <c r="B131" s="118" t="s">
        <v>1</v>
      </c>
      <c r="C131" s="119"/>
      <c r="D131" s="119"/>
      <c r="E131" s="119"/>
      <c r="F131" s="119"/>
      <c r="G131" s="119"/>
      <c r="H131" s="120"/>
    </row>
    <row r="132" spans="1:15" hidden="1">
      <c r="A132" s="114">
        <v>3</v>
      </c>
      <c r="B132" s="118" t="s">
        <v>15</v>
      </c>
      <c r="C132" s="119"/>
      <c r="D132" s="119"/>
      <c r="E132" s="119"/>
      <c r="F132" s="119"/>
      <c r="G132" s="119"/>
      <c r="H132" s="120"/>
    </row>
    <row r="133" spans="1:15" hidden="1">
      <c r="A133" s="114">
        <v>1</v>
      </c>
      <c r="B133" s="118" t="s">
        <v>3</v>
      </c>
      <c r="C133" s="119"/>
      <c r="D133" s="119"/>
      <c r="E133" s="119"/>
      <c r="F133" s="119"/>
      <c r="G133" s="119"/>
      <c r="H133" s="120"/>
    </row>
    <row r="134" spans="1:15" ht="14" hidden="1" thickBot="1">
      <c r="A134" s="124">
        <v>1</v>
      </c>
      <c r="B134" s="125" t="s">
        <v>2</v>
      </c>
      <c r="C134" s="126"/>
      <c r="D134" s="126"/>
      <c r="E134" s="126"/>
      <c r="F134" s="126"/>
      <c r="G134" s="126"/>
      <c r="H134" s="127"/>
    </row>
    <row r="135" spans="1:15" ht="14" hidden="1" thickBot="1"/>
    <row r="136" spans="1:15" ht="18" hidden="1">
      <c r="A136" s="318" t="s">
        <v>123</v>
      </c>
      <c r="B136" s="319"/>
      <c r="C136" s="319"/>
      <c r="D136" s="319"/>
      <c r="E136" s="319"/>
      <c r="F136" s="319"/>
      <c r="G136" s="319"/>
      <c r="H136" s="320"/>
    </row>
    <row r="137" spans="1:15" ht="18" hidden="1">
      <c r="A137" s="321" t="s">
        <v>28</v>
      </c>
      <c r="B137" s="322"/>
      <c r="C137" s="322"/>
      <c r="D137" s="322"/>
      <c r="E137" s="322"/>
      <c r="F137" s="322"/>
      <c r="G137" s="322"/>
      <c r="H137" s="323"/>
    </row>
    <row r="138" spans="1:15" hidden="1">
      <c r="A138" s="324" t="s">
        <v>0</v>
      </c>
      <c r="B138" s="325"/>
      <c r="C138" s="325"/>
      <c r="D138" s="325"/>
      <c r="E138" s="325"/>
      <c r="F138" s="325"/>
      <c r="G138" s="325"/>
      <c r="H138" s="88"/>
    </row>
    <row r="139" spans="1:15" hidden="1">
      <c r="A139" s="89" t="s">
        <v>5</v>
      </c>
      <c r="B139" s="90" t="s">
        <v>5</v>
      </c>
      <c r="C139" s="116"/>
      <c r="D139" s="87" t="s">
        <v>37</v>
      </c>
      <c r="E139" s="87" t="s">
        <v>38</v>
      </c>
      <c r="F139" s="87" t="s">
        <v>39</v>
      </c>
      <c r="G139" s="87" t="s">
        <v>40</v>
      </c>
      <c r="H139" s="100" t="s">
        <v>41</v>
      </c>
    </row>
    <row r="140" spans="1:15" ht="14" hidden="1">
      <c r="A140" s="89">
        <v>18</v>
      </c>
      <c r="B140" s="91" t="s">
        <v>118</v>
      </c>
      <c r="C140" s="119"/>
      <c r="D140" s="205">
        <v>12227</v>
      </c>
      <c r="E140" s="205">
        <v>8405</v>
      </c>
      <c r="F140" s="205">
        <v>5713</v>
      </c>
      <c r="G140" s="205">
        <v>4018</v>
      </c>
      <c r="H140" s="205">
        <v>3055</v>
      </c>
      <c r="I140" s="163"/>
      <c r="J140" s="112" t="b">
        <v>1</v>
      </c>
      <c r="K140" s="112" t="b">
        <v>1</v>
      </c>
      <c r="L140" s="112" t="b">
        <v>1</v>
      </c>
      <c r="M140" s="112" t="b">
        <v>1</v>
      </c>
      <c r="N140" s="112" t="b">
        <v>1</v>
      </c>
      <c r="O140" s="112"/>
    </row>
    <row r="141" spans="1:15" ht="14" hidden="1">
      <c r="A141" s="89">
        <v>25</v>
      </c>
      <c r="B141" s="91" t="s">
        <v>6</v>
      </c>
      <c r="C141" s="119"/>
      <c r="D141" s="205">
        <v>12825</v>
      </c>
      <c r="E141" s="205">
        <v>9299</v>
      </c>
      <c r="F141" s="205">
        <v>6327</v>
      </c>
      <c r="G141" s="205">
        <v>4447</v>
      </c>
      <c r="H141" s="205">
        <v>3386</v>
      </c>
      <c r="J141" s="112" t="b">
        <v>1</v>
      </c>
      <c r="K141" s="112" t="b">
        <v>1</v>
      </c>
      <c r="L141" s="112" t="b">
        <v>1</v>
      </c>
      <c r="M141" s="112" t="b">
        <v>1</v>
      </c>
      <c r="N141" s="112" t="b">
        <v>1</v>
      </c>
      <c r="O141" s="112"/>
    </row>
    <row r="142" spans="1:15" ht="14" hidden="1">
      <c r="A142" s="89">
        <v>30</v>
      </c>
      <c r="B142" s="91" t="s">
        <v>7</v>
      </c>
      <c r="C142" s="119"/>
      <c r="D142" s="205">
        <v>13399</v>
      </c>
      <c r="E142" s="205">
        <v>9946</v>
      </c>
      <c r="F142" s="205">
        <v>7101</v>
      </c>
      <c r="G142" s="205">
        <v>5374</v>
      </c>
      <c r="H142" s="205">
        <v>4112</v>
      </c>
      <c r="J142" s="112" t="b">
        <v>1</v>
      </c>
      <c r="K142" s="112" t="b">
        <v>1</v>
      </c>
      <c r="L142" s="112" t="b">
        <v>1</v>
      </c>
      <c r="M142" s="112" t="b">
        <v>1</v>
      </c>
      <c r="N142" s="112" t="b">
        <v>1</v>
      </c>
      <c r="O142" s="112"/>
    </row>
    <row r="143" spans="1:15" ht="14" hidden="1">
      <c r="A143" s="89">
        <v>35</v>
      </c>
      <c r="B143" s="91" t="s">
        <v>8</v>
      </c>
      <c r="C143" s="119"/>
      <c r="D143" s="205">
        <v>14999</v>
      </c>
      <c r="E143" s="205">
        <v>11134</v>
      </c>
      <c r="F143" s="205">
        <v>7958</v>
      </c>
      <c r="G143" s="205">
        <v>6028</v>
      </c>
      <c r="H143" s="205">
        <v>4603</v>
      </c>
      <c r="J143" s="112" t="b">
        <v>1</v>
      </c>
      <c r="K143" s="112" t="b">
        <v>1</v>
      </c>
      <c r="L143" s="112" t="b">
        <v>1</v>
      </c>
      <c r="M143" s="112" t="b">
        <v>1</v>
      </c>
      <c r="N143" s="112" t="b">
        <v>1</v>
      </c>
      <c r="O143" s="112"/>
    </row>
    <row r="144" spans="1:15" ht="14" hidden="1">
      <c r="A144" s="89">
        <v>40</v>
      </c>
      <c r="B144" s="91" t="s">
        <v>9</v>
      </c>
      <c r="C144" s="119"/>
      <c r="D144" s="205">
        <v>17365</v>
      </c>
      <c r="E144" s="205">
        <v>12211</v>
      </c>
      <c r="F144" s="205">
        <v>8847</v>
      </c>
      <c r="G144" s="205">
        <v>6648</v>
      </c>
      <c r="H144" s="205">
        <v>5081</v>
      </c>
      <c r="J144" s="112" t="b">
        <v>1</v>
      </c>
      <c r="K144" s="112" t="b">
        <v>1</v>
      </c>
      <c r="L144" s="112" t="b">
        <v>1</v>
      </c>
      <c r="M144" s="112" t="b">
        <v>1</v>
      </c>
      <c r="N144" s="112" t="b">
        <v>1</v>
      </c>
      <c r="O144" s="112"/>
    </row>
    <row r="145" spans="1:15" ht="14" hidden="1">
      <c r="A145" s="89">
        <v>45</v>
      </c>
      <c r="B145" s="91" t="s">
        <v>10</v>
      </c>
      <c r="C145" s="119"/>
      <c r="D145" s="205">
        <v>19401</v>
      </c>
      <c r="E145" s="205">
        <v>13645</v>
      </c>
      <c r="F145" s="205">
        <v>9884</v>
      </c>
      <c r="G145" s="205">
        <v>7432</v>
      </c>
      <c r="H145" s="205">
        <v>5675</v>
      </c>
      <c r="J145" s="112" t="b">
        <v>1</v>
      </c>
      <c r="K145" s="112" t="b">
        <v>1</v>
      </c>
      <c r="L145" s="112" t="b">
        <v>1</v>
      </c>
      <c r="M145" s="112" t="b">
        <v>1</v>
      </c>
      <c r="N145" s="112" t="b">
        <v>1</v>
      </c>
      <c r="O145" s="112"/>
    </row>
    <row r="146" spans="1:15" ht="14" hidden="1">
      <c r="A146" s="89">
        <v>50</v>
      </c>
      <c r="B146" s="91" t="s">
        <v>11</v>
      </c>
      <c r="C146" s="119"/>
      <c r="D146" s="205">
        <v>25358</v>
      </c>
      <c r="E146" s="205">
        <v>17999</v>
      </c>
      <c r="F146" s="205">
        <v>12979</v>
      </c>
      <c r="G146" s="205">
        <v>10595</v>
      </c>
      <c r="H146" s="205">
        <v>8103</v>
      </c>
      <c r="J146" s="112" t="b">
        <v>1</v>
      </c>
      <c r="K146" s="112" t="b">
        <v>1</v>
      </c>
      <c r="L146" s="112" t="b">
        <v>1</v>
      </c>
      <c r="M146" s="112" t="b">
        <v>1</v>
      </c>
      <c r="N146" s="112" t="b">
        <v>1</v>
      </c>
      <c r="O146" s="112"/>
    </row>
    <row r="147" spans="1:15" ht="14" hidden="1">
      <c r="A147" s="89">
        <v>55</v>
      </c>
      <c r="B147" s="91" t="s">
        <v>12</v>
      </c>
      <c r="C147" s="119"/>
      <c r="D147" s="205">
        <v>26975</v>
      </c>
      <c r="E147" s="205">
        <v>19146</v>
      </c>
      <c r="F147" s="205">
        <v>13811</v>
      </c>
      <c r="G147" s="205">
        <v>11280</v>
      </c>
      <c r="H147" s="205">
        <v>8621</v>
      </c>
      <c r="J147" s="112" t="b">
        <v>1</v>
      </c>
      <c r="K147" s="112" t="b">
        <v>1</v>
      </c>
      <c r="L147" s="112" t="b">
        <v>1</v>
      </c>
      <c r="M147" s="112" t="b">
        <v>1</v>
      </c>
      <c r="N147" s="112" t="b">
        <v>1</v>
      </c>
      <c r="O147" s="112"/>
    </row>
    <row r="148" spans="1:15" ht="14" hidden="1">
      <c r="A148" s="89">
        <v>60</v>
      </c>
      <c r="B148" s="91"/>
      <c r="C148" s="119"/>
      <c r="D148" s="205">
        <v>29377</v>
      </c>
      <c r="E148" s="205">
        <v>20787</v>
      </c>
      <c r="F148" s="205">
        <v>15718</v>
      </c>
      <c r="G148" s="205">
        <v>13412</v>
      </c>
      <c r="H148" s="205">
        <v>10782</v>
      </c>
      <c r="J148" s="112" t="b">
        <v>1</v>
      </c>
      <c r="K148" s="112" t="b">
        <v>1</v>
      </c>
      <c r="L148" s="112" t="b">
        <v>1</v>
      </c>
      <c r="M148" s="112" t="b">
        <v>1</v>
      </c>
      <c r="N148" s="112" t="b">
        <v>1</v>
      </c>
      <c r="O148" s="112"/>
    </row>
    <row r="149" spans="1:15" ht="14" hidden="1">
      <c r="A149" s="89">
        <v>61</v>
      </c>
      <c r="B149" s="91"/>
      <c r="C149" s="119"/>
      <c r="D149" s="205">
        <v>31560</v>
      </c>
      <c r="E149" s="205">
        <v>22331</v>
      </c>
      <c r="F149" s="205">
        <v>16885</v>
      </c>
      <c r="G149" s="205">
        <v>14415</v>
      </c>
      <c r="H149" s="205">
        <v>11579</v>
      </c>
      <c r="J149" s="112" t="b">
        <v>1</v>
      </c>
      <c r="K149" s="112" t="b">
        <v>1</v>
      </c>
      <c r="L149" s="112" t="b">
        <v>1</v>
      </c>
      <c r="M149" s="112" t="b">
        <v>1</v>
      </c>
      <c r="N149" s="112" t="b">
        <v>1</v>
      </c>
      <c r="O149" s="112"/>
    </row>
    <row r="150" spans="1:15" ht="14" hidden="1">
      <c r="A150" s="89">
        <v>62</v>
      </c>
      <c r="B150" s="91"/>
      <c r="C150" s="119"/>
      <c r="D150" s="205">
        <v>34547</v>
      </c>
      <c r="E150" s="205">
        <v>24458</v>
      </c>
      <c r="F150" s="205">
        <v>18490</v>
      </c>
      <c r="G150" s="205">
        <v>15783</v>
      </c>
      <c r="H150" s="205">
        <v>12679</v>
      </c>
      <c r="J150" s="112" t="b">
        <v>1</v>
      </c>
      <c r="K150" s="112" t="b">
        <v>1</v>
      </c>
      <c r="L150" s="112" t="b">
        <v>1</v>
      </c>
      <c r="M150" s="112" t="b">
        <v>1</v>
      </c>
      <c r="N150" s="112" t="b">
        <v>1</v>
      </c>
      <c r="O150" s="112"/>
    </row>
    <row r="151" spans="1:15" ht="14" hidden="1">
      <c r="A151" s="89">
        <v>63</v>
      </c>
      <c r="B151" s="91"/>
      <c r="C151" s="119"/>
      <c r="D151" s="205">
        <v>36737</v>
      </c>
      <c r="E151" s="205">
        <v>26002</v>
      </c>
      <c r="F151" s="205">
        <v>19657</v>
      </c>
      <c r="G151" s="205">
        <v>16789</v>
      </c>
      <c r="H151" s="205">
        <v>13478</v>
      </c>
      <c r="J151" s="112" t="b">
        <v>1</v>
      </c>
      <c r="K151" s="112" t="b">
        <v>1</v>
      </c>
      <c r="L151" s="112" t="b">
        <v>1</v>
      </c>
      <c r="M151" s="112" t="b">
        <v>1</v>
      </c>
      <c r="N151" s="112" t="b">
        <v>1</v>
      </c>
      <c r="O151" s="112"/>
    </row>
    <row r="152" spans="1:15" ht="14" hidden="1">
      <c r="A152" s="89">
        <v>64</v>
      </c>
      <c r="B152" s="91"/>
      <c r="C152" s="119"/>
      <c r="D152" s="205">
        <v>39732</v>
      </c>
      <c r="E152" s="205">
        <v>28136</v>
      </c>
      <c r="F152" s="205">
        <v>21269</v>
      </c>
      <c r="G152" s="205">
        <v>18161</v>
      </c>
      <c r="H152" s="205">
        <v>14585</v>
      </c>
      <c r="J152" s="112" t="b">
        <v>1</v>
      </c>
      <c r="K152" s="112" t="b">
        <v>1</v>
      </c>
      <c r="L152" s="112" t="b">
        <v>1</v>
      </c>
      <c r="M152" s="112" t="b">
        <v>1</v>
      </c>
      <c r="N152" s="112" t="b">
        <v>1</v>
      </c>
      <c r="O152" s="112"/>
    </row>
    <row r="153" spans="1:15" ht="14" hidden="1">
      <c r="A153" s="89">
        <v>65</v>
      </c>
      <c r="B153" s="91"/>
      <c r="C153" s="119"/>
      <c r="D153" s="205">
        <v>51949</v>
      </c>
      <c r="E153" s="205">
        <v>36691</v>
      </c>
      <c r="F153" s="205">
        <v>26888</v>
      </c>
      <c r="G153" s="205">
        <v>24213</v>
      </c>
      <c r="H153" s="205">
        <v>20561</v>
      </c>
      <c r="J153" s="112" t="b">
        <v>1</v>
      </c>
      <c r="K153" s="112" t="b">
        <v>1</v>
      </c>
      <c r="L153" s="112" t="b">
        <v>1</v>
      </c>
      <c r="M153" s="112" t="b">
        <v>1</v>
      </c>
      <c r="N153" s="112" t="b">
        <v>1</v>
      </c>
      <c r="O153" s="112"/>
    </row>
    <row r="154" spans="1:15" ht="14" hidden="1">
      <c r="A154" s="89">
        <v>66</v>
      </c>
      <c r="B154" s="91"/>
      <c r="C154" s="119"/>
      <c r="D154" s="205">
        <v>60345</v>
      </c>
      <c r="E154" s="205">
        <v>42633</v>
      </c>
      <c r="F154" s="205">
        <v>31243</v>
      </c>
      <c r="G154" s="205">
        <v>28141</v>
      </c>
      <c r="H154" s="205">
        <v>23890</v>
      </c>
      <c r="J154" s="112" t="b">
        <v>1</v>
      </c>
      <c r="K154" s="112" t="b">
        <v>1</v>
      </c>
      <c r="L154" s="112" t="b">
        <v>1</v>
      </c>
      <c r="M154" s="112" t="b">
        <v>1</v>
      </c>
      <c r="N154" s="112" t="b">
        <v>1</v>
      </c>
      <c r="O154" s="112"/>
    </row>
    <row r="155" spans="1:15" ht="14" hidden="1">
      <c r="A155" s="89">
        <v>67</v>
      </c>
      <c r="B155" s="91"/>
      <c r="C155" s="119"/>
      <c r="D155" s="205">
        <v>65905</v>
      </c>
      <c r="E155" s="205">
        <v>46562</v>
      </c>
      <c r="F155" s="205">
        <v>34124</v>
      </c>
      <c r="G155" s="205">
        <v>30723</v>
      </c>
      <c r="H155" s="205">
        <v>26094</v>
      </c>
      <c r="J155" s="112" t="b">
        <v>1</v>
      </c>
      <c r="K155" s="112" t="b">
        <v>1</v>
      </c>
      <c r="L155" s="112" t="b">
        <v>1</v>
      </c>
      <c r="M155" s="112" t="b">
        <v>1</v>
      </c>
      <c r="N155" s="112" t="b">
        <v>1</v>
      </c>
      <c r="O155" s="112"/>
    </row>
    <row r="156" spans="1:15" ht="14" hidden="1">
      <c r="A156" s="89">
        <v>68</v>
      </c>
      <c r="B156" s="91"/>
      <c r="C156" s="119"/>
      <c r="D156" s="205">
        <v>72978</v>
      </c>
      <c r="E156" s="205">
        <v>51551</v>
      </c>
      <c r="F156" s="205">
        <v>37789</v>
      </c>
      <c r="G156" s="205">
        <v>34026</v>
      </c>
      <c r="H156" s="205">
        <v>28894</v>
      </c>
      <c r="J156" s="112" t="b">
        <v>1</v>
      </c>
      <c r="K156" s="112" t="b">
        <v>1</v>
      </c>
      <c r="L156" s="112" t="b">
        <v>1</v>
      </c>
      <c r="M156" s="112" t="b">
        <v>1</v>
      </c>
      <c r="N156" s="112" t="b">
        <v>1</v>
      </c>
      <c r="O156" s="112"/>
    </row>
    <row r="157" spans="1:15" ht="14" hidden="1">
      <c r="A157" s="89">
        <v>69</v>
      </c>
      <c r="B157" s="91"/>
      <c r="C157" s="119"/>
      <c r="D157" s="205">
        <v>80288</v>
      </c>
      <c r="E157" s="205">
        <v>56715</v>
      </c>
      <c r="F157" s="205">
        <v>41568</v>
      </c>
      <c r="G157" s="205">
        <v>37432</v>
      </c>
      <c r="H157" s="205">
        <v>31795</v>
      </c>
      <c r="J157" s="112" t="b">
        <v>1</v>
      </c>
      <c r="K157" s="112" t="b">
        <v>1</v>
      </c>
      <c r="L157" s="112" t="b">
        <v>1</v>
      </c>
      <c r="M157" s="112" t="b">
        <v>1</v>
      </c>
      <c r="N157" s="112" t="b">
        <v>1</v>
      </c>
      <c r="O157" s="112"/>
    </row>
    <row r="158" spans="1:15" ht="14" hidden="1">
      <c r="A158" s="89">
        <v>70</v>
      </c>
      <c r="B158" s="91"/>
      <c r="C158" s="119"/>
      <c r="D158" s="205">
        <v>98812</v>
      </c>
      <c r="E158" s="205">
        <v>69061</v>
      </c>
      <c r="F158" s="205">
        <v>48933</v>
      </c>
      <c r="G158" s="205">
        <v>43628</v>
      </c>
      <c r="H158" s="205">
        <v>37387</v>
      </c>
      <c r="J158" s="112" t="b">
        <v>1</v>
      </c>
      <c r="K158" s="112" t="b">
        <v>1</v>
      </c>
      <c r="L158" s="112" t="b">
        <v>1</v>
      </c>
      <c r="M158" s="112" t="b">
        <v>1</v>
      </c>
      <c r="N158" s="112" t="b">
        <v>1</v>
      </c>
      <c r="O158" s="112"/>
    </row>
    <row r="159" spans="1:15" ht="14" hidden="1">
      <c r="A159" s="89">
        <v>71</v>
      </c>
      <c r="B159" s="91"/>
      <c r="C159" s="119"/>
      <c r="D159" s="205">
        <v>102693</v>
      </c>
      <c r="E159" s="205">
        <v>71763</v>
      </c>
      <c r="F159" s="205">
        <v>50848</v>
      </c>
      <c r="G159" s="205">
        <v>45336</v>
      </c>
      <c r="H159" s="205">
        <v>38865</v>
      </c>
      <c r="J159" s="112" t="b">
        <v>1</v>
      </c>
      <c r="K159" s="112" t="b">
        <v>1</v>
      </c>
      <c r="L159" s="112" t="b">
        <v>1</v>
      </c>
      <c r="M159" s="112" t="b">
        <v>1</v>
      </c>
      <c r="N159" s="112" t="b">
        <v>1</v>
      </c>
      <c r="O159" s="112"/>
    </row>
    <row r="160" spans="1:15" ht="14" hidden="1">
      <c r="A160" s="89">
        <v>72</v>
      </c>
      <c r="B160" s="91"/>
      <c r="C160" s="119"/>
      <c r="D160" s="205">
        <v>105604</v>
      </c>
      <c r="E160" s="205">
        <v>73793</v>
      </c>
      <c r="F160" s="205">
        <v>52294</v>
      </c>
      <c r="G160" s="205">
        <v>46620</v>
      </c>
      <c r="H160" s="205">
        <v>39960</v>
      </c>
      <c r="J160" s="112" t="b">
        <v>1</v>
      </c>
      <c r="K160" s="112" t="b">
        <v>1</v>
      </c>
      <c r="L160" s="112" t="b">
        <v>1</v>
      </c>
      <c r="M160" s="112" t="b">
        <v>1</v>
      </c>
      <c r="N160" s="112" t="b">
        <v>1</v>
      </c>
      <c r="O160" s="112"/>
    </row>
    <row r="161" spans="1:15" ht="14" hidden="1">
      <c r="A161" s="89">
        <v>73</v>
      </c>
      <c r="B161" s="91"/>
      <c r="C161" s="119"/>
      <c r="D161" s="205">
        <v>109476</v>
      </c>
      <c r="E161" s="205">
        <v>76510</v>
      </c>
      <c r="F161" s="205">
        <v>54211</v>
      </c>
      <c r="G161" s="205">
        <v>48334</v>
      </c>
      <c r="H161" s="205">
        <v>41440</v>
      </c>
      <c r="J161" s="112" t="b">
        <v>1</v>
      </c>
      <c r="K161" s="112" t="b">
        <v>1</v>
      </c>
      <c r="L161" s="112" t="b">
        <v>1</v>
      </c>
      <c r="M161" s="112" t="b">
        <v>1</v>
      </c>
      <c r="N161" s="112" t="b">
        <v>1</v>
      </c>
      <c r="O161" s="112"/>
    </row>
    <row r="162" spans="1:15" ht="14" hidden="1">
      <c r="A162" s="89">
        <v>74</v>
      </c>
      <c r="B162" s="91"/>
      <c r="C162" s="119"/>
      <c r="D162" s="205">
        <v>111414</v>
      </c>
      <c r="E162" s="205">
        <v>77859</v>
      </c>
      <c r="F162" s="205">
        <v>55171</v>
      </c>
      <c r="G162" s="205">
        <v>49196</v>
      </c>
      <c r="H162" s="205">
        <v>42162</v>
      </c>
      <c r="J162" s="112" t="b">
        <v>1</v>
      </c>
      <c r="K162" s="112" t="b">
        <v>1</v>
      </c>
      <c r="L162" s="112" t="b">
        <v>1</v>
      </c>
      <c r="M162" s="112" t="b">
        <v>1</v>
      </c>
      <c r="N162" s="112" t="b">
        <v>1</v>
      </c>
      <c r="O162" s="112"/>
    </row>
    <row r="163" spans="1:15" ht="14" hidden="1">
      <c r="A163" s="89">
        <v>75</v>
      </c>
      <c r="B163" s="91" t="s">
        <v>13</v>
      </c>
      <c r="C163" s="119"/>
      <c r="D163" s="205">
        <v>116266</v>
      </c>
      <c r="E163" s="205">
        <v>81252</v>
      </c>
      <c r="F163" s="205">
        <v>57571</v>
      </c>
      <c r="G163" s="205">
        <v>51333</v>
      </c>
      <c r="H163" s="205">
        <v>43998</v>
      </c>
      <c r="J163" s="112" t="b">
        <v>1</v>
      </c>
      <c r="K163" s="112" t="b">
        <v>1</v>
      </c>
      <c r="L163" s="112" t="b">
        <v>1</v>
      </c>
      <c r="M163" s="112" t="b">
        <v>1</v>
      </c>
      <c r="N163" s="112" t="b">
        <v>1</v>
      </c>
      <c r="O163" s="112"/>
    </row>
    <row r="164" spans="1:15" ht="14" hidden="1">
      <c r="A164" s="89">
        <v>1</v>
      </c>
      <c r="B164" s="91" t="s">
        <v>14</v>
      </c>
      <c r="C164" s="119"/>
      <c r="D164" s="206">
        <v>4238</v>
      </c>
      <c r="E164" s="206">
        <v>3092</v>
      </c>
      <c r="F164" s="206">
        <v>2320</v>
      </c>
      <c r="G164" s="206">
        <v>1939</v>
      </c>
      <c r="H164" s="206">
        <v>1438</v>
      </c>
      <c r="J164" s="112" t="b">
        <v>1</v>
      </c>
      <c r="K164" s="112" t="b">
        <v>1</v>
      </c>
      <c r="L164" s="112" t="b">
        <v>1</v>
      </c>
      <c r="M164" s="112" t="b">
        <v>1</v>
      </c>
      <c r="N164" s="112" t="b">
        <v>1</v>
      </c>
      <c r="O164" s="112"/>
    </row>
    <row r="165" spans="1:15" ht="14" hidden="1">
      <c r="A165" s="89">
        <v>2</v>
      </c>
      <c r="B165" s="91" t="s">
        <v>1</v>
      </c>
      <c r="C165" s="119"/>
      <c r="D165" s="205">
        <v>6736</v>
      </c>
      <c r="E165" s="205">
        <v>4928</v>
      </c>
      <c r="F165" s="205">
        <v>3700</v>
      </c>
      <c r="G165" s="205">
        <v>3087</v>
      </c>
      <c r="H165" s="205">
        <v>2285</v>
      </c>
      <c r="J165" s="112" t="b">
        <v>1</v>
      </c>
      <c r="K165" s="112" t="b">
        <v>1</v>
      </c>
      <c r="L165" s="112" t="b">
        <v>1</v>
      </c>
      <c r="M165" s="112" t="b">
        <v>1</v>
      </c>
      <c r="N165" s="112" t="b">
        <v>1</v>
      </c>
      <c r="O165" s="112"/>
    </row>
    <row r="166" spans="1:15" ht="14" hidden="1">
      <c r="A166" s="89">
        <v>3</v>
      </c>
      <c r="B166" s="91" t="s">
        <v>15</v>
      </c>
      <c r="C166" s="119"/>
      <c r="D166" s="205">
        <v>9880</v>
      </c>
      <c r="E166" s="205">
        <v>7221</v>
      </c>
      <c r="F166" s="205">
        <v>5416</v>
      </c>
      <c r="G166" s="205">
        <v>4524</v>
      </c>
      <c r="H166" s="205">
        <v>3350</v>
      </c>
      <c r="J166" s="112" t="b">
        <v>1</v>
      </c>
      <c r="K166" s="112" t="b">
        <v>1</v>
      </c>
      <c r="L166" s="112" t="b">
        <v>1</v>
      </c>
      <c r="M166" s="112" t="b">
        <v>1</v>
      </c>
      <c r="N166" s="112" t="b">
        <v>1</v>
      </c>
      <c r="O166" s="112"/>
    </row>
    <row r="167" spans="1:15" hidden="1">
      <c r="A167" s="89">
        <v>1</v>
      </c>
      <c r="B167" s="91" t="s">
        <v>3</v>
      </c>
      <c r="C167" s="119"/>
      <c r="D167" s="92">
        <v>0</v>
      </c>
      <c r="E167" s="92">
        <v>0</v>
      </c>
      <c r="F167" s="92">
        <v>225</v>
      </c>
      <c r="G167" s="92">
        <v>225</v>
      </c>
      <c r="H167" s="93">
        <v>225</v>
      </c>
      <c r="J167" s="112"/>
      <c r="K167" s="112"/>
      <c r="L167" s="112"/>
      <c r="M167" s="112"/>
      <c r="N167" s="112"/>
      <c r="O167" s="112"/>
    </row>
    <row r="168" spans="1:15" hidden="1">
      <c r="A168" s="89">
        <v>1</v>
      </c>
      <c r="B168" s="91" t="s">
        <v>2</v>
      </c>
      <c r="C168" s="119"/>
      <c r="D168" s="92">
        <v>0</v>
      </c>
      <c r="E168" s="92">
        <v>0</v>
      </c>
      <c r="F168" s="92">
        <v>0</v>
      </c>
      <c r="G168" s="92">
        <v>0</v>
      </c>
      <c r="H168" s="93">
        <v>0</v>
      </c>
      <c r="J168" s="112"/>
      <c r="K168" s="112"/>
      <c r="L168" s="112"/>
      <c r="M168" s="112"/>
      <c r="N168" s="112"/>
      <c r="O168" s="112"/>
    </row>
    <row r="169" spans="1:15" hidden="1">
      <c r="A169" s="89"/>
      <c r="H169" s="95"/>
    </row>
    <row r="170" spans="1:15" ht="18" hidden="1">
      <c r="A170" s="321" t="s">
        <v>34</v>
      </c>
      <c r="B170" s="322"/>
      <c r="C170" s="322"/>
      <c r="D170" s="322"/>
      <c r="E170" s="322"/>
      <c r="F170" s="322"/>
      <c r="G170" s="322"/>
      <c r="H170" s="323"/>
    </row>
    <row r="171" spans="1:15" hidden="1">
      <c r="A171" s="324" t="s">
        <v>0</v>
      </c>
      <c r="B171" s="325"/>
      <c r="C171" s="325"/>
      <c r="D171" s="325"/>
      <c r="E171" s="325"/>
      <c r="F171" s="325"/>
      <c r="G171" s="325"/>
      <c r="H171" s="88"/>
    </row>
    <row r="172" spans="1:15" hidden="1">
      <c r="A172" s="89" t="s">
        <v>5</v>
      </c>
      <c r="B172" s="90" t="s">
        <v>5</v>
      </c>
      <c r="C172" s="116"/>
      <c r="D172" s="87" t="s">
        <v>37</v>
      </c>
      <c r="E172" s="87" t="s">
        <v>38</v>
      </c>
      <c r="F172" s="87" t="s">
        <v>39</v>
      </c>
      <c r="G172" s="87" t="s">
        <v>40</v>
      </c>
      <c r="H172" s="100" t="s">
        <v>41</v>
      </c>
    </row>
    <row r="173" spans="1:15" hidden="1">
      <c r="A173" s="89">
        <v>18</v>
      </c>
      <c r="B173" s="91" t="s">
        <v>118</v>
      </c>
      <c r="C173" s="119"/>
      <c r="D173" s="204">
        <f>$L$2*D140</f>
        <v>6480.31</v>
      </c>
      <c r="E173" s="204">
        <f t="shared" ref="E173:H173" si="3">$L$2*E140</f>
        <v>4454.6500000000005</v>
      </c>
      <c r="F173" s="204">
        <f t="shared" si="3"/>
        <v>3027.8900000000003</v>
      </c>
      <c r="G173" s="204">
        <f t="shared" si="3"/>
        <v>2129.54</v>
      </c>
      <c r="H173" s="204">
        <f t="shared" si="3"/>
        <v>1619.15</v>
      </c>
    </row>
    <row r="174" spans="1:15" hidden="1">
      <c r="A174" s="89">
        <v>25</v>
      </c>
      <c r="B174" s="91" t="s">
        <v>6</v>
      </c>
      <c r="C174" s="119"/>
      <c r="D174" s="204">
        <f t="shared" ref="D174:H199" si="4">$L$2*D141</f>
        <v>6797.25</v>
      </c>
      <c r="E174" s="204">
        <f t="shared" si="4"/>
        <v>4928.47</v>
      </c>
      <c r="F174" s="204">
        <f t="shared" si="4"/>
        <v>3353.31</v>
      </c>
      <c r="G174" s="204">
        <f t="shared" si="4"/>
        <v>2356.9100000000003</v>
      </c>
      <c r="H174" s="204">
        <f t="shared" si="4"/>
        <v>1794.5800000000002</v>
      </c>
    </row>
    <row r="175" spans="1:15" hidden="1">
      <c r="A175" s="89">
        <v>30</v>
      </c>
      <c r="B175" s="91" t="s">
        <v>7</v>
      </c>
      <c r="C175" s="119"/>
      <c r="D175" s="204">
        <f t="shared" si="4"/>
        <v>7101.47</v>
      </c>
      <c r="E175" s="204">
        <f t="shared" si="4"/>
        <v>5271.38</v>
      </c>
      <c r="F175" s="204">
        <f t="shared" si="4"/>
        <v>3763.53</v>
      </c>
      <c r="G175" s="204">
        <f t="shared" si="4"/>
        <v>2848.2200000000003</v>
      </c>
      <c r="H175" s="204">
        <f t="shared" si="4"/>
        <v>2179.36</v>
      </c>
    </row>
    <row r="176" spans="1:15" hidden="1">
      <c r="A176" s="89">
        <v>35</v>
      </c>
      <c r="B176" s="91" t="s">
        <v>8</v>
      </c>
      <c r="C176" s="119"/>
      <c r="D176" s="204">
        <f t="shared" si="4"/>
        <v>7949.47</v>
      </c>
      <c r="E176" s="204">
        <f t="shared" si="4"/>
        <v>5901.02</v>
      </c>
      <c r="F176" s="204">
        <f t="shared" si="4"/>
        <v>4217.74</v>
      </c>
      <c r="G176" s="204">
        <f t="shared" si="4"/>
        <v>3194.84</v>
      </c>
      <c r="H176" s="204">
        <f t="shared" si="4"/>
        <v>2439.59</v>
      </c>
    </row>
    <row r="177" spans="1:8" hidden="1">
      <c r="A177" s="89">
        <v>40</v>
      </c>
      <c r="B177" s="91" t="s">
        <v>9</v>
      </c>
      <c r="C177" s="119"/>
      <c r="D177" s="204">
        <f t="shared" si="4"/>
        <v>9203.4500000000007</v>
      </c>
      <c r="E177" s="204">
        <f t="shared" si="4"/>
        <v>6471.83</v>
      </c>
      <c r="F177" s="204">
        <f t="shared" si="4"/>
        <v>4688.91</v>
      </c>
      <c r="G177" s="204">
        <f t="shared" si="4"/>
        <v>3523.44</v>
      </c>
      <c r="H177" s="204">
        <f t="shared" si="4"/>
        <v>2692.9300000000003</v>
      </c>
    </row>
    <row r="178" spans="1:8" hidden="1">
      <c r="A178" s="89">
        <v>45</v>
      </c>
      <c r="B178" s="91" t="s">
        <v>10</v>
      </c>
      <c r="C178" s="119"/>
      <c r="D178" s="204">
        <f t="shared" si="4"/>
        <v>10282.530000000001</v>
      </c>
      <c r="E178" s="204">
        <f t="shared" si="4"/>
        <v>7231.85</v>
      </c>
      <c r="F178" s="204">
        <f t="shared" si="4"/>
        <v>5238.5200000000004</v>
      </c>
      <c r="G178" s="204">
        <f t="shared" si="4"/>
        <v>3938.96</v>
      </c>
      <c r="H178" s="204">
        <f t="shared" si="4"/>
        <v>3007.75</v>
      </c>
    </row>
    <row r="179" spans="1:8" hidden="1">
      <c r="A179" s="89">
        <v>50</v>
      </c>
      <c r="B179" s="91" t="s">
        <v>11</v>
      </c>
      <c r="C179" s="119"/>
      <c r="D179" s="204">
        <f t="shared" si="4"/>
        <v>13439.74</v>
      </c>
      <c r="E179" s="204">
        <f t="shared" si="4"/>
        <v>9539.4700000000012</v>
      </c>
      <c r="F179" s="204">
        <f t="shared" si="4"/>
        <v>6878.8700000000008</v>
      </c>
      <c r="G179" s="204">
        <f t="shared" si="4"/>
        <v>5615.35</v>
      </c>
      <c r="H179" s="204">
        <f t="shared" si="4"/>
        <v>4294.59</v>
      </c>
    </row>
    <row r="180" spans="1:8" hidden="1">
      <c r="A180" s="89">
        <v>55</v>
      </c>
      <c r="B180" s="91" t="s">
        <v>12</v>
      </c>
      <c r="C180" s="119"/>
      <c r="D180" s="204">
        <f t="shared" si="4"/>
        <v>14296.75</v>
      </c>
      <c r="E180" s="204">
        <f t="shared" si="4"/>
        <v>10147.380000000001</v>
      </c>
      <c r="F180" s="204">
        <f t="shared" si="4"/>
        <v>7319.83</v>
      </c>
      <c r="G180" s="204">
        <f t="shared" si="4"/>
        <v>5978.4000000000005</v>
      </c>
      <c r="H180" s="204">
        <f t="shared" si="4"/>
        <v>4569.13</v>
      </c>
    </row>
    <row r="181" spans="1:8" hidden="1">
      <c r="A181" s="89">
        <v>60</v>
      </c>
      <c r="B181" s="91"/>
      <c r="C181" s="119"/>
      <c r="D181" s="204">
        <f t="shared" si="4"/>
        <v>15569.810000000001</v>
      </c>
      <c r="E181" s="204">
        <f t="shared" si="4"/>
        <v>11017.11</v>
      </c>
      <c r="F181" s="204">
        <f t="shared" si="4"/>
        <v>8330.5400000000009</v>
      </c>
      <c r="G181" s="204">
        <f t="shared" si="4"/>
        <v>7108.3600000000006</v>
      </c>
      <c r="H181" s="204">
        <f t="shared" si="4"/>
        <v>5714.46</v>
      </c>
    </row>
    <row r="182" spans="1:8" hidden="1">
      <c r="A182" s="89">
        <v>61</v>
      </c>
      <c r="B182" s="91"/>
      <c r="C182" s="119"/>
      <c r="D182" s="204">
        <f t="shared" si="4"/>
        <v>16726.8</v>
      </c>
      <c r="E182" s="204">
        <f t="shared" si="4"/>
        <v>11835.43</v>
      </c>
      <c r="F182" s="204">
        <f t="shared" si="4"/>
        <v>8949.0500000000011</v>
      </c>
      <c r="G182" s="204">
        <f t="shared" si="4"/>
        <v>7639.9500000000007</v>
      </c>
      <c r="H182" s="204">
        <f t="shared" si="4"/>
        <v>6136.87</v>
      </c>
    </row>
    <row r="183" spans="1:8" hidden="1">
      <c r="A183" s="89">
        <v>62</v>
      </c>
      <c r="B183" s="91"/>
      <c r="C183" s="119"/>
      <c r="D183" s="204">
        <f t="shared" si="4"/>
        <v>18309.91</v>
      </c>
      <c r="E183" s="204">
        <f t="shared" si="4"/>
        <v>12962.74</v>
      </c>
      <c r="F183" s="204">
        <f t="shared" si="4"/>
        <v>9799.7000000000007</v>
      </c>
      <c r="G183" s="204">
        <f t="shared" si="4"/>
        <v>8364.99</v>
      </c>
      <c r="H183" s="204">
        <f t="shared" si="4"/>
        <v>6719.87</v>
      </c>
    </row>
    <row r="184" spans="1:8" hidden="1">
      <c r="A184" s="89">
        <v>63</v>
      </c>
      <c r="B184" s="91"/>
      <c r="C184" s="119"/>
      <c r="D184" s="204">
        <f t="shared" si="4"/>
        <v>19470.61</v>
      </c>
      <c r="E184" s="204">
        <f t="shared" si="4"/>
        <v>13781.060000000001</v>
      </c>
      <c r="F184" s="204">
        <f t="shared" si="4"/>
        <v>10418.210000000001</v>
      </c>
      <c r="G184" s="204">
        <f t="shared" si="4"/>
        <v>8898.17</v>
      </c>
      <c r="H184" s="204">
        <f t="shared" si="4"/>
        <v>7143.34</v>
      </c>
    </row>
    <row r="185" spans="1:8" hidden="1">
      <c r="A185" s="89">
        <v>64</v>
      </c>
      <c r="B185" s="91"/>
      <c r="C185" s="119"/>
      <c r="D185" s="204">
        <f t="shared" si="4"/>
        <v>21057.960000000003</v>
      </c>
      <c r="E185" s="204">
        <f t="shared" si="4"/>
        <v>14912.08</v>
      </c>
      <c r="F185" s="204">
        <f t="shared" si="4"/>
        <v>11272.57</v>
      </c>
      <c r="G185" s="204">
        <f t="shared" si="4"/>
        <v>9625.33</v>
      </c>
      <c r="H185" s="204">
        <f t="shared" si="4"/>
        <v>7730.05</v>
      </c>
    </row>
    <row r="186" spans="1:8" hidden="1">
      <c r="A186" s="89">
        <v>65</v>
      </c>
      <c r="B186" s="91"/>
      <c r="C186" s="119"/>
      <c r="D186" s="204">
        <f t="shared" si="4"/>
        <v>27532.97</v>
      </c>
      <c r="E186" s="204">
        <f t="shared" si="4"/>
        <v>19446.23</v>
      </c>
      <c r="F186" s="204">
        <f t="shared" si="4"/>
        <v>14250.640000000001</v>
      </c>
      <c r="G186" s="204">
        <f t="shared" si="4"/>
        <v>12832.890000000001</v>
      </c>
      <c r="H186" s="204">
        <f t="shared" si="4"/>
        <v>10897.33</v>
      </c>
    </row>
    <row r="187" spans="1:8" hidden="1">
      <c r="A187" s="89">
        <v>66</v>
      </c>
      <c r="B187" s="91"/>
      <c r="C187" s="119"/>
      <c r="D187" s="204">
        <f t="shared" si="4"/>
        <v>31982.850000000002</v>
      </c>
      <c r="E187" s="204">
        <f t="shared" si="4"/>
        <v>22595.49</v>
      </c>
      <c r="F187" s="204">
        <f t="shared" si="4"/>
        <v>16558.79</v>
      </c>
      <c r="G187" s="204">
        <f t="shared" si="4"/>
        <v>14914.730000000001</v>
      </c>
      <c r="H187" s="204">
        <f t="shared" si="4"/>
        <v>12661.7</v>
      </c>
    </row>
    <row r="188" spans="1:8" hidden="1">
      <c r="A188" s="89">
        <v>67</v>
      </c>
      <c r="B188" s="91"/>
      <c r="C188" s="119"/>
      <c r="D188" s="204">
        <f t="shared" si="4"/>
        <v>34929.65</v>
      </c>
      <c r="E188" s="204">
        <f t="shared" si="4"/>
        <v>24677.86</v>
      </c>
      <c r="F188" s="204">
        <f t="shared" si="4"/>
        <v>18085.72</v>
      </c>
      <c r="G188" s="204">
        <f t="shared" si="4"/>
        <v>16283.19</v>
      </c>
      <c r="H188" s="204">
        <f t="shared" si="4"/>
        <v>13829.820000000002</v>
      </c>
    </row>
    <row r="189" spans="1:8" hidden="1">
      <c r="A189" s="89">
        <v>68</v>
      </c>
      <c r="B189" s="91"/>
      <c r="C189" s="119"/>
      <c r="D189" s="204">
        <f t="shared" si="4"/>
        <v>38678.340000000004</v>
      </c>
      <c r="E189" s="204">
        <f t="shared" si="4"/>
        <v>27322.030000000002</v>
      </c>
      <c r="F189" s="204">
        <f t="shared" si="4"/>
        <v>20028.170000000002</v>
      </c>
      <c r="G189" s="204">
        <f t="shared" si="4"/>
        <v>18033.780000000002</v>
      </c>
      <c r="H189" s="204">
        <f t="shared" si="4"/>
        <v>15313.820000000002</v>
      </c>
    </row>
    <row r="190" spans="1:8" hidden="1">
      <c r="A190" s="89">
        <v>69</v>
      </c>
      <c r="B190" s="91"/>
      <c r="C190" s="119"/>
      <c r="D190" s="204">
        <f t="shared" si="4"/>
        <v>42552.639999999999</v>
      </c>
      <c r="E190" s="204">
        <f t="shared" si="4"/>
        <v>30058.95</v>
      </c>
      <c r="F190" s="204">
        <f t="shared" si="4"/>
        <v>22031.040000000001</v>
      </c>
      <c r="G190" s="204">
        <f t="shared" si="4"/>
        <v>19838.960000000003</v>
      </c>
      <c r="H190" s="204">
        <f t="shared" si="4"/>
        <v>16851.350000000002</v>
      </c>
    </row>
    <row r="191" spans="1:8" hidden="1">
      <c r="A191" s="89">
        <v>70</v>
      </c>
      <c r="B191" s="91"/>
      <c r="C191" s="119"/>
      <c r="D191" s="204">
        <f t="shared" si="4"/>
        <v>52370.36</v>
      </c>
      <c r="E191" s="204">
        <f t="shared" si="4"/>
        <v>36602.33</v>
      </c>
      <c r="F191" s="204">
        <f t="shared" si="4"/>
        <v>25934.49</v>
      </c>
      <c r="G191" s="204">
        <f t="shared" si="4"/>
        <v>23122.84</v>
      </c>
      <c r="H191" s="204">
        <f t="shared" si="4"/>
        <v>19815.11</v>
      </c>
    </row>
    <row r="192" spans="1:8" hidden="1">
      <c r="A192" s="89">
        <v>71</v>
      </c>
      <c r="B192" s="91"/>
      <c r="C192" s="119"/>
      <c r="D192" s="204">
        <f t="shared" si="4"/>
        <v>54427.29</v>
      </c>
      <c r="E192" s="204">
        <f t="shared" si="4"/>
        <v>38034.39</v>
      </c>
      <c r="F192" s="204">
        <f t="shared" si="4"/>
        <v>26949.440000000002</v>
      </c>
      <c r="G192" s="204">
        <f t="shared" si="4"/>
        <v>24028.080000000002</v>
      </c>
      <c r="H192" s="204">
        <f t="shared" si="4"/>
        <v>20598.45</v>
      </c>
    </row>
    <row r="193" spans="1:15" hidden="1">
      <c r="A193" s="89">
        <v>72</v>
      </c>
      <c r="B193" s="91"/>
      <c r="C193" s="119"/>
      <c r="D193" s="204">
        <f t="shared" si="4"/>
        <v>55970.12</v>
      </c>
      <c r="E193" s="204">
        <f t="shared" si="4"/>
        <v>39110.29</v>
      </c>
      <c r="F193" s="204">
        <f t="shared" si="4"/>
        <v>27715.82</v>
      </c>
      <c r="G193" s="204">
        <f t="shared" si="4"/>
        <v>24708.600000000002</v>
      </c>
      <c r="H193" s="204">
        <f t="shared" si="4"/>
        <v>21178.799999999999</v>
      </c>
    </row>
    <row r="194" spans="1:15" hidden="1">
      <c r="A194" s="89">
        <v>73</v>
      </c>
      <c r="B194" s="91"/>
      <c r="C194" s="119"/>
      <c r="D194" s="204">
        <f t="shared" si="4"/>
        <v>58022.280000000006</v>
      </c>
      <c r="E194" s="204">
        <f t="shared" si="4"/>
        <v>40550.300000000003</v>
      </c>
      <c r="F194" s="204">
        <f t="shared" si="4"/>
        <v>28731.83</v>
      </c>
      <c r="G194" s="204">
        <f t="shared" si="4"/>
        <v>25617.02</v>
      </c>
      <c r="H194" s="204">
        <f t="shared" si="4"/>
        <v>21963.200000000001</v>
      </c>
    </row>
    <row r="195" spans="1:15" hidden="1">
      <c r="A195" s="89">
        <v>74</v>
      </c>
      <c r="B195" s="91"/>
      <c r="C195" s="119"/>
      <c r="D195" s="204">
        <f t="shared" si="4"/>
        <v>59049.420000000006</v>
      </c>
      <c r="E195" s="204">
        <f t="shared" si="4"/>
        <v>41265.270000000004</v>
      </c>
      <c r="F195" s="204">
        <f t="shared" si="4"/>
        <v>29240.63</v>
      </c>
      <c r="G195" s="204">
        <f t="shared" si="4"/>
        <v>26073.88</v>
      </c>
      <c r="H195" s="204">
        <f t="shared" si="4"/>
        <v>22345.86</v>
      </c>
    </row>
    <row r="196" spans="1:15" hidden="1">
      <c r="A196" s="89">
        <v>75</v>
      </c>
      <c r="B196" s="91" t="s">
        <v>13</v>
      </c>
      <c r="C196" s="119"/>
      <c r="D196" s="204">
        <f t="shared" si="4"/>
        <v>61620.98</v>
      </c>
      <c r="E196" s="204">
        <f t="shared" si="4"/>
        <v>43063.560000000005</v>
      </c>
      <c r="F196" s="204">
        <f t="shared" si="4"/>
        <v>30512.63</v>
      </c>
      <c r="G196" s="204">
        <f t="shared" si="4"/>
        <v>27206.49</v>
      </c>
      <c r="H196" s="204">
        <f t="shared" si="4"/>
        <v>23318.940000000002</v>
      </c>
    </row>
    <row r="197" spans="1:15" hidden="1">
      <c r="A197" s="89">
        <v>1</v>
      </c>
      <c r="B197" s="91" t="s">
        <v>14</v>
      </c>
      <c r="C197" s="119"/>
      <c r="D197" s="204">
        <f t="shared" si="4"/>
        <v>2246.1400000000003</v>
      </c>
      <c r="E197" s="204">
        <f t="shared" si="4"/>
        <v>1638.76</v>
      </c>
      <c r="F197" s="204">
        <f t="shared" si="4"/>
        <v>1229.6000000000001</v>
      </c>
      <c r="G197" s="204">
        <f t="shared" si="4"/>
        <v>1027.67</v>
      </c>
      <c r="H197" s="204">
        <f t="shared" si="4"/>
        <v>762.14</v>
      </c>
    </row>
    <row r="198" spans="1:15" hidden="1">
      <c r="A198" s="89">
        <v>2</v>
      </c>
      <c r="B198" s="91" t="s">
        <v>1</v>
      </c>
      <c r="C198" s="119"/>
      <c r="D198" s="204">
        <f t="shared" si="4"/>
        <v>3570.0800000000004</v>
      </c>
      <c r="E198" s="204">
        <f t="shared" si="4"/>
        <v>2611.84</v>
      </c>
      <c r="F198" s="204">
        <f t="shared" si="4"/>
        <v>1961</v>
      </c>
      <c r="G198" s="204">
        <f t="shared" si="4"/>
        <v>1636.1100000000001</v>
      </c>
      <c r="H198" s="204">
        <f t="shared" si="4"/>
        <v>1211.05</v>
      </c>
    </row>
    <row r="199" spans="1:15" hidden="1">
      <c r="A199" s="89">
        <v>3</v>
      </c>
      <c r="B199" s="91" t="s">
        <v>15</v>
      </c>
      <c r="C199" s="119"/>
      <c r="D199" s="204">
        <f t="shared" si="4"/>
        <v>5236.4000000000005</v>
      </c>
      <c r="E199" s="204">
        <f t="shared" si="4"/>
        <v>3827.13</v>
      </c>
      <c r="F199" s="204">
        <f t="shared" si="4"/>
        <v>2870.48</v>
      </c>
      <c r="G199" s="204">
        <f t="shared" si="4"/>
        <v>2397.7200000000003</v>
      </c>
      <c r="H199" s="204">
        <f t="shared" si="4"/>
        <v>1775.5</v>
      </c>
    </row>
    <row r="200" spans="1:15" hidden="1">
      <c r="A200" s="89">
        <v>1</v>
      </c>
      <c r="B200" s="91" t="s">
        <v>3</v>
      </c>
      <c r="C200" s="119"/>
      <c r="D200" s="92">
        <f t="shared" ref="D200:H201" si="5">+D167*$L$2</f>
        <v>0</v>
      </c>
      <c r="E200" s="92">
        <f t="shared" si="5"/>
        <v>0</v>
      </c>
      <c r="F200" s="92">
        <f t="shared" si="5"/>
        <v>119.25</v>
      </c>
      <c r="G200" s="92">
        <f t="shared" si="5"/>
        <v>119.25</v>
      </c>
      <c r="H200" s="93">
        <f t="shared" si="5"/>
        <v>119.25</v>
      </c>
    </row>
    <row r="201" spans="1:15" ht="14" hidden="1" thickBot="1">
      <c r="A201" s="96">
        <v>1</v>
      </c>
      <c r="B201" s="97" t="s">
        <v>2</v>
      </c>
      <c r="C201" s="126"/>
      <c r="D201" s="98">
        <f t="shared" si="5"/>
        <v>0</v>
      </c>
      <c r="E201" s="98">
        <f t="shared" si="5"/>
        <v>0</v>
      </c>
      <c r="F201" s="98">
        <f t="shared" si="5"/>
        <v>0</v>
      </c>
      <c r="G201" s="98">
        <f t="shared" si="5"/>
        <v>0</v>
      </c>
      <c r="H201" s="99">
        <f t="shared" si="5"/>
        <v>0</v>
      </c>
    </row>
    <row r="202" spans="1:15" s="157" customFormat="1" ht="14" hidden="1" thickBot="1">
      <c r="C202" s="158"/>
      <c r="D202" s="158"/>
      <c r="E202" s="158"/>
      <c r="F202" s="158"/>
      <c r="G202" s="158"/>
      <c r="H202" s="158"/>
    </row>
    <row r="203" spans="1:15" ht="18" hidden="1">
      <c r="A203" s="331" t="s">
        <v>42</v>
      </c>
      <c r="B203" s="332"/>
      <c r="C203" s="332"/>
      <c r="D203" s="332"/>
      <c r="E203" s="332"/>
      <c r="F203" s="332"/>
      <c r="G203" s="332"/>
      <c r="H203" s="333"/>
    </row>
    <row r="204" spans="1:15" ht="18" hidden="1">
      <c r="A204" s="326" t="s">
        <v>28</v>
      </c>
      <c r="B204" s="327"/>
      <c r="C204" s="327"/>
      <c r="D204" s="327"/>
      <c r="E204" s="327"/>
      <c r="F204" s="327"/>
      <c r="G204" s="327"/>
      <c r="H204" s="328"/>
    </row>
    <row r="205" spans="1:15" hidden="1">
      <c r="A205" s="329" t="s">
        <v>0</v>
      </c>
      <c r="B205" s="330"/>
      <c r="C205" s="330"/>
      <c r="D205" s="330"/>
      <c r="E205" s="330"/>
      <c r="F205" s="330"/>
      <c r="G205" s="330"/>
      <c r="H205" s="113"/>
    </row>
    <row r="206" spans="1:15" hidden="1">
      <c r="A206" s="114" t="s">
        <v>5</v>
      </c>
      <c r="B206" s="115" t="s">
        <v>5</v>
      </c>
      <c r="C206" s="116"/>
      <c r="D206" s="116"/>
      <c r="E206" s="116"/>
      <c r="F206" s="116"/>
      <c r="G206" s="116"/>
      <c r="H206" s="113"/>
    </row>
    <row r="207" spans="1:15" hidden="1">
      <c r="A207" s="114">
        <v>18</v>
      </c>
      <c r="B207" s="118" t="s">
        <v>118</v>
      </c>
      <c r="C207" s="119"/>
      <c r="D207" s="119"/>
      <c r="E207" s="119"/>
      <c r="F207" s="119"/>
      <c r="G207" s="119"/>
      <c r="H207" s="120"/>
      <c r="J207" s="112"/>
      <c r="K207" s="112"/>
      <c r="L207" s="112"/>
      <c r="M207" s="112"/>
      <c r="N207" s="112"/>
      <c r="O207" s="112"/>
    </row>
    <row r="208" spans="1:15" hidden="1">
      <c r="A208" s="114">
        <v>25</v>
      </c>
      <c r="B208" s="118" t="s">
        <v>6</v>
      </c>
      <c r="C208" s="119"/>
      <c r="D208" s="119"/>
      <c r="E208" s="119"/>
      <c r="F208" s="119"/>
      <c r="G208" s="119"/>
      <c r="H208" s="120"/>
      <c r="J208" s="112"/>
      <c r="K208" s="112"/>
      <c r="L208" s="112"/>
      <c r="M208" s="112"/>
      <c r="N208" s="112"/>
      <c r="O208" s="112"/>
    </row>
    <row r="209" spans="1:15" hidden="1">
      <c r="A209" s="114">
        <v>30</v>
      </c>
      <c r="B209" s="118" t="s">
        <v>7</v>
      </c>
      <c r="C209" s="119"/>
      <c r="D209" s="119"/>
      <c r="E209" s="119"/>
      <c r="F209" s="119"/>
      <c r="G209" s="119"/>
      <c r="H209" s="120"/>
      <c r="J209" s="112"/>
      <c r="K209" s="112"/>
      <c r="L209" s="112"/>
      <c r="M209" s="112"/>
      <c r="N209" s="112"/>
      <c r="O209" s="112"/>
    </row>
    <row r="210" spans="1:15" hidden="1">
      <c r="A210" s="114">
        <v>35</v>
      </c>
      <c r="B210" s="118" t="s">
        <v>8</v>
      </c>
      <c r="C210" s="119"/>
      <c r="D210" s="119"/>
      <c r="E210" s="119"/>
      <c r="F210" s="119"/>
      <c r="G210" s="119"/>
      <c r="H210" s="120"/>
      <c r="J210" s="112"/>
      <c r="K210" s="112"/>
      <c r="L210" s="112"/>
      <c r="M210" s="112"/>
      <c r="N210" s="112"/>
      <c r="O210" s="112"/>
    </row>
    <row r="211" spans="1:15" hidden="1">
      <c r="A211" s="114">
        <v>40</v>
      </c>
      <c r="B211" s="118" t="s">
        <v>9</v>
      </c>
      <c r="C211" s="119"/>
      <c r="D211" s="119"/>
      <c r="E211" s="119"/>
      <c r="F211" s="119"/>
      <c r="G211" s="119"/>
      <c r="H211" s="120"/>
      <c r="J211" s="112"/>
      <c r="K211" s="112"/>
      <c r="L211" s="112"/>
      <c r="M211" s="112"/>
      <c r="N211" s="112"/>
      <c r="O211" s="112"/>
    </row>
    <row r="212" spans="1:15" hidden="1">
      <c r="A212" s="114">
        <v>45</v>
      </c>
      <c r="B212" s="118" t="s">
        <v>10</v>
      </c>
      <c r="C212" s="119"/>
      <c r="D212" s="119"/>
      <c r="E212" s="119"/>
      <c r="F212" s="119"/>
      <c r="G212" s="119"/>
      <c r="H212" s="120"/>
      <c r="J212" s="112"/>
      <c r="K212" s="112"/>
      <c r="L212" s="112"/>
      <c r="M212" s="112"/>
      <c r="N212" s="112"/>
      <c r="O212" s="112"/>
    </row>
    <row r="213" spans="1:15" hidden="1">
      <c r="A213" s="114">
        <v>50</v>
      </c>
      <c r="B213" s="118" t="s">
        <v>11</v>
      </c>
      <c r="C213" s="119"/>
      <c r="D213" s="119"/>
      <c r="E213" s="119"/>
      <c r="F213" s="119"/>
      <c r="G213" s="119"/>
      <c r="H213" s="120"/>
      <c r="J213" s="112"/>
      <c r="K213" s="112"/>
      <c r="L213" s="112"/>
      <c r="M213" s="112"/>
      <c r="N213" s="112"/>
      <c r="O213" s="112"/>
    </row>
    <row r="214" spans="1:15" hidden="1">
      <c r="A214" s="114">
        <v>55</v>
      </c>
      <c r="B214" s="118" t="s">
        <v>12</v>
      </c>
      <c r="C214" s="119"/>
      <c r="D214" s="119"/>
      <c r="E214" s="119"/>
      <c r="F214" s="119"/>
      <c r="G214" s="119"/>
      <c r="H214" s="120"/>
      <c r="J214" s="112"/>
      <c r="K214" s="112"/>
      <c r="L214" s="112"/>
      <c r="M214" s="112"/>
      <c r="N214" s="112"/>
      <c r="O214" s="112"/>
    </row>
    <row r="215" spans="1:15" hidden="1">
      <c r="A215" s="114">
        <v>60</v>
      </c>
      <c r="B215" s="118"/>
      <c r="C215" s="119"/>
      <c r="D215" s="119"/>
      <c r="E215" s="119"/>
      <c r="F215" s="119"/>
      <c r="G215" s="119"/>
      <c r="H215" s="120"/>
      <c r="J215" s="112"/>
      <c r="K215" s="112"/>
      <c r="L215" s="112"/>
      <c r="M215" s="112"/>
      <c r="N215" s="112"/>
      <c r="O215" s="112"/>
    </row>
    <row r="216" spans="1:15" hidden="1">
      <c r="A216" s="114">
        <v>61</v>
      </c>
      <c r="B216" s="118"/>
      <c r="C216" s="119"/>
      <c r="D216" s="119"/>
      <c r="E216" s="119"/>
      <c r="F216" s="119"/>
      <c r="G216" s="119"/>
      <c r="H216" s="120"/>
      <c r="J216" s="112"/>
      <c r="K216" s="112"/>
      <c r="L216" s="112"/>
      <c r="M216" s="112"/>
      <c r="N216" s="112"/>
      <c r="O216" s="112"/>
    </row>
    <row r="217" spans="1:15" hidden="1">
      <c r="A217" s="114">
        <v>62</v>
      </c>
      <c r="B217" s="118"/>
      <c r="C217" s="119"/>
      <c r="D217" s="119"/>
      <c r="E217" s="119"/>
      <c r="F217" s="119"/>
      <c r="G217" s="119"/>
      <c r="H217" s="120"/>
      <c r="J217" s="112"/>
      <c r="K217" s="112"/>
      <c r="L217" s="112"/>
      <c r="M217" s="112"/>
      <c r="N217" s="112"/>
      <c r="O217" s="112"/>
    </row>
    <row r="218" spans="1:15" hidden="1">
      <c r="A218" s="114">
        <v>63</v>
      </c>
      <c r="B218" s="118"/>
      <c r="C218" s="119"/>
      <c r="D218" s="119"/>
      <c r="E218" s="119"/>
      <c r="F218" s="119"/>
      <c r="G218" s="119"/>
      <c r="H218" s="120"/>
      <c r="J218" s="112"/>
      <c r="K218" s="112"/>
      <c r="L218" s="112"/>
      <c r="M218" s="112"/>
      <c r="N218" s="112"/>
      <c r="O218" s="112"/>
    </row>
    <row r="219" spans="1:15" hidden="1">
      <c r="A219" s="114">
        <v>64</v>
      </c>
      <c r="B219" s="118"/>
      <c r="C219" s="119"/>
      <c r="D219" s="119"/>
      <c r="E219" s="119"/>
      <c r="F219" s="119"/>
      <c r="G219" s="119"/>
      <c r="H219" s="120"/>
      <c r="J219" s="112"/>
      <c r="K219" s="112"/>
      <c r="L219" s="112"/>
      <c r="M219" s="112"/>
      <c r="N219" s="112"/>
      <c r="O219" s="112"/>
    </row>
    <row r="220" spans="1:15" hidden="1">
      <c r="A220" s="114">
        <v>65</v>
      </c>
      <c r="B220" s="118"/>
      <c r="C220" s="119"/>
      <c r="D220" s="119"/>
      <c r="E220" s="119"/>
      <c r="F220" s="119"/>
      <c r="G220" s="119"/>
      <c r="H220" s="120"/>
      <c r="J220" s="112"/>
      <c r="K220" s="112"/>
      <c r="L220" s="112"/>
      <c r="M220" s="112"/>
      <c r="N220" s="112"/>
      <c r="O220" s="112"/>
    </row>
    <row r="221" spans="1:15" hidden="1">
      <c r="A221" s="114">
        <v>66</v>
      </c>
      <c r="B221" s="118"/>
      <c r="C221" s="119"/>
      <c r="D221" s="119"/>
      <c r="E221" s="119"/>
      <c r="F221" s="119"/>
      <c r="G221" s="119"/>
      <c r="H221" s="120"/>
      <c r="J221" s="112"/>
      <c r="K221" s="112"/>
      <c r="L221" s="112"/>
      <c r="M221" s="112"/>
      <c r="N221" s="112"/>
      <c r="O221" s="112"/>
    </row>
    <row r="222" spans="1:15" hidden="1">
      <c r="A222" s="114">
        <v>67</v>
      </c>
      <c r="B222" s="118"/>
      <c r="C222" s="119"/>
      <c r="D222" s="119"/>
      <c r="E222" s="119"/>
      <c r="F222" s="119"/>
      <c r="G222" s="119"/>
      <c r="H222" s="120"/>
      <c r="J222" s="112"/>
      <c r="K222" s="112"/>
      <c r="L222" s="112"/>
      <c r="M222" s="112"/>
      <c r="N222" s="112"/>
      <c r="O222" s="112"/>
    </row>
    <row r="223" spans="1:15" hidden="1">
      <c r="A223" s="114">
        <v>68</v>
      </c>
      <c r="B223" s="118"/>
      <c r="C223" s="119"/>
      <c r="D223" s="119"/>
      <c r="E223" s="119"/>
      <c r="F223" s="119"/>
      <c r="G223" s="119"/>
      <c r="H223" s="120"/>
      <c r="J223" s="112"/>
      <c r="K223" s="112"/>
      <c r="L223" s="112"/>
      <c r="M223" s="112"/>
      <c r="N223" s="112"/>
      <c r="O223" s="112"/>
    </row>
    <row r="224" spans="1:15" hidden="1">
      <c r="A224" s="114">
        <v>69</v>
      </c>
      <c r="B224" s="118"/>
      <c r="C224" s="119"/>
      <c r="D224" s="119"/>
      <c r="E224" s="119"/>
      <c r="F224" s="119"/>
      <c r="G224" s="119"/>
      <c r="H224" s="120"/>
      <c r="J224" s="112"/>
      <c r="K224" s="112"/>
      <c r="L224" s="112"/>
      <c r="M224" s="112"/>
      <c r="N224" s="112"/>
      <c r="O224" s="112"/>
    </row>
    <row r="225" spans="1:15" hidden="1">
      <c r="A225" s="114">
        <v>70</v>
      </c>
      <c r="B225" s="118"/>
      <c r="C225" s="119"/>
      <c r="D225" s="119"/>
      <c r="E225" s="119"/>
      <c r="F225" s="119"/>
      <c r="G225" s="119"/>
      <c r="H225" s="120"/>
      <c r="J225" s="112"/>
      <c r="K225" s="112"/>
      <c r="L225" s="112"/>
      <c r="M225" s="112"/>
      <c r="N225" s="112"/>
      <c r="O225" s="112"/>
    </row>
    <row r="226" spans="1:15" hidden="1">
      <c r="A226" s="114">
        <v>71</v>
      </c>
      <c r="B226" s="118"/>
      <c r="C226" s="119"/>
      <c r="D226" s="119"/>
      <c r="E226" s="119"/>
      <c r="F226" s="119"/>
      <c r="G226" s="119"/>
      <c r="H226" s="120"/>
      <c r="J226" s="112"/>
      <c r="K226" s="112"/>
      <c r="L226" s="112"/>
      <c r="M226" s="112"/>
      <c r="N226" s="112"/>
      <c r="O226" s="112"/>
    </row>
    <row r="227" spans="1:15" hidden="1">
      <c r="A227" s="114">
        <v>72</v>
      </c>
      <c r="B227" s="118"/>
      <c r="C227" s="119"/>
      <c r="D227" s="119"/>
      <c r="E227" s="119"/>
      <c r="F227" s="119"/>
      <c r="G227" s="119"/>
      <c r="H227" s="120"/>
      <c r="J227" s="112"/>
      <c r="K227" s="112"/>
      <c r="L227" s="112"/>
      <c r="M227" s="112"/>
      <c r="N227" s="112"/>
      <c r="O227" s="112"/>
    </row>
    <row r="228" spans="1:15" hidden="1">
      <c r="A228" s="114">
        <v>73</v>
      </c>
      <c r="B228" s="118"/>
      <c r="C228" s="119"/>
      <c r="D228" s="119"/>
      <c r="E228" s="119"/>
      <c r="F228" s="119"/>
      <c r="G228" s="119"/>
      <c r="H228" s="120"/>
      <c r="J228" s="112"/>
      <c r="K228" s="112"/>
      <c r="L228" s="112"/>
      <c r="M228" s="112"/>
      <c r="N228" s="112"/>
      <c r="O228" s="112"/>
    </row>
    <row r="229" spans="1:15" hidden="1">
      <c r="A229" s="114">
        <v>74</v>
      </c>
      <c r="B229" s="118"/>
      <c r="C229" s="119"/>
      <c r="D229" s="119"/>
      <c r="E229" s="119"/>
      <c r="F229" s="119"/>
      <c r="G229" s="119"/>
      <c r="H229" s="120"/>
      <c r="J229" s="112"/>
      <c r="K229" s="112"/>
      <c r="L229" s="112"/>
      <c r="M229" s="112"/>
      <c r="N229" s="112"/>
      <c r="O229" s="112"/>
    </row>
    <row r="230" spans="1:15" hidden="1">
      <c r="A230" s="114">
        <v>75</v>
      </c>
      <c r="B230" s="118" t="s">
        <v>13</v>
      </c>
      <c r="C230" s="119"/>
      <c r="D230" s="119"/>
      <c r="E230" s="119"/>
      <c r="F230" s="119"/>
      <c r="G230" s="119"/>
      <c r="H230" s="120"/>
      <c r="J230" s="112"/>
      <c r="K230" s="112"/>
      <c r="L230" s="112"/>
      <c r="M230" s="112"/>
      <c r="N230" s="112"/>
      <c r="O230" s="112"/>
    </row>
    <row r="231" spans="1:15" hidden="1">
      <c r="A231" s="114">
        <v>1</v>
      </c>
      <c r="B231" s="118" t="s">
        <v>14</v>
      </c>
      <c r="C231" s="119"/>
      <c r="D231" s="119"/>
      <c r="E231" s="119"/>
      <c r="F231" s="119"/>
      <c r="G231" s="119"/>
      <c r="H231" s="120"/>
      <c r="J231" s="112"/>
      <c r="K231" s="112"/>
      <c r="L231" s="112"/>
      <c r="M231" s="112"/>
      <c r="N231" s="112"/>
      <c r="O231" s="112"/>
    </row>
    <row r="232" spans="1:15" hidden="1">
      <c r="A232" s="114">
        <v>2</v>
      </c>
      <c r="B232" s="118" t="s">
        <v>1</v>
      </c>
      <c r="C232" s="119"/>
      <c r="D232" s="119"/>
      <c r="E232" s="119"/>
      <c r="F232" s="119"/>
      <c r="G232" s="119"/>
      <c r="H232" s="120"/>
      <c r="J232" s="112"/>
      <c r="K232" s="112"/>
      <c r="L232" s="112"/>
      <c r="M232" s="112"/>
      <c r="N232" s="112"/>
      <c r="O232" s="112"/>
    </row>
    <row r="233" spans="1:15" hidden="1">
      <c r="A233" s="114">
        <v>3</v>
      </c>
      <c r="B233" s="118" t="s">
        <v>15</v>
      </c>
      <c r="C233" s="119"/>
      <c r="D233" s="119"/>
      <c r="E233" s="119"/>
      <c r="F233" s="119"/>
      <c r="G233" s="119"/>
      <c r="H233" s="120"/>
      <c r="J233" s="112"/>
      <c r="K233" s="112"/>
      <c r="L233" s="112"/>
      <c r="M233" s="112"/>
      <c r="N233" s="112"/>
      <c r="O233" s="112"/>
    </row>
    <row r="234" spans="1:15" hidden="1">
      <c r="A234" s="114">
        <v>1</v>
      </c>
      <c r="B234" s="118" t="s">
        <v>3</v>
      </c>
      <c r="C234" s="119"/>
      <c r="D234" s="119"/>
      <c r="E234" s="119"/>
      <c r="F234" s="119"/>
      <c r="G234" s="119"/>
      <c r="H234" s="120"/>
      <c r="J234" s="112"/>
      <c r="K234" s="112"/>
      <c r="L234" s="112"/>
      <c r="M234" s="112"/>
      <c r="N234" s="112"/>
      <c r="O234" s="112"/>
    </row>
    <row r="235" spans="1:15" hidden="1">
      <c r="A235" s="114">
        <v>1</v>
      </c>
      <c r="B235" s="118" t="s">
        <v>2</v>
      </c>
      <c r="C235" s="119"/>
      <c r="D235" s="119"/>
      <c r="E235" s="119"/>
      <c r="F235" s="119"/>
      <c r="G235" s="119"/>
      <c r="H235" s="120"/>
      <c r="J235" s="112"/>
      <c r="K235" s="112"/>
      <c r="L235" s="112"/>
      <c r="M235" s="112"/>
      <c r="N235" s="112"/>
      <c r="O235" s="112"/>
    </row>
    <row r="236" spans="1:15" hidden="1">
      <c r="A236" s="114"/>
      <c r="B236" s="121"/>
      <c r="C236" s="122"/>
      <c r="D236" s="122"/>
      <c r="E236" s="122"/>
      <c r="F236" s="122"/>
      <c r="G236" s="122"/>
      <c r="H236" s="123"/>
    </row>
    <row r="237" spans="1:15" ht="18" hidden="1">
      <c r="A237" s="326" t="s">
        <v>34</v>
      </c>
      <c r="B237" s="327"/>
      <c r="C237" s="327"/>
      <c r="D237" s="327"/>
      <c r="E237" s="327"/>
      <c r="F237" s="327"/>
      <c r="G237" s="327"/>
      <c r="H237" s="328"/>
    </row>
    <row r="238" spans="1:15" hidden="1">
      <c r="A238" s="329" t="s">
        <v>0</v>
      </c>
      <c r="B238" s="330"/>
      <c r="C238" s="330"/>
      <c r="D238" s="330"/>
      <c r="E238" s="330"/>
      <c r="F238" s="330"/>
      <c r="G238" s="330"/>
      <c r="H238" s="113"/>
    </row>
    <row r="239" spans="1:15" hidden="1">
      <c r="A239" s="114" t="s">
        <v>5</v>
      </c>
      <c r="B239" s="115" t="s">
        <v>5</v>
      </c>
      <c r="C239" s="116"/>
      <c r="D239" s="116"/>
      <c r="E239" s="116"/>
      <c r="F239" s="116"/>
      <c r="G239" s="116"/>
      <c r="H239" s="113"/>
    </row>
    <row r="240" spans="1:15" hidden="1">
      <c r="A240" s="114">
        <v>18</v>
      </c>
      <c r="B240" s="118" t="s">
        <v>118</v>
      </c>
      <c r="C240" s="119"/>
      <c r="D240" s="119"/>
      <c r="E240" s="119"/>
      <c r="F240" s="119"/>
      <c r="G240" s="119"/>
      <c r="H240" s="120"/>
    </row>
    <row r="241" spans="1:8" hidden="1">
      <c r="A241" s="114">
        <v>25</v>
      </c>
      <c r="B241" s="118" t="s">
        <v>6</v>
      </c>
      <c r="C241" s="119"/>
      <c r="D241" s="119"/>
      <c r="E241" s="119"/>
      <c r="F241" s="119"/>
      <c r="G241" s="119"/>
      <c r="H241" s="120"/>
    </row>
    <row r="242" spans="1:8" hidden="1">
      <c r="A242" s="114">
        <v>30</v>
      </c>
      <c r="B242" s="118" t="s">
        <v>7</v>
      </c>
      <c r="C242" s="119"/>
      <c r="D242" s="119"/>
      <c r="E242" s="119"/>
      <c r="F242" s="119"/>
      <c r="G242" s="119"/>
      <c r="H242" s="120"/>
    </row>
    <row r="243" spans="1:8" hidden="1">
      <c r="A243" s="114">
        <v>35</v>
      </c>
      <c r="B243" s="118" t="s">
        <v>8</v>
      </c>
      <c r="C243" s="119"/>
      <c r="D243" s="119"/>
      <c r="E243" s="119"/>
      <c r="F243" s="119"/>
      <c r="G243" s="119"/>
      <c r="H243" s="120"/>
    </row>
    <row r="244" spans="1:8" hidden="1">
      <c r="A244" s="114">
        <v>40</v>
      </c>
      <c r="B244" s="118" t="s">
        <v>9</v>
      </c>
      <c r="C244" s="119"/>
      <c r="D244" s="119"/>
      <c r="E244" s="119"/>
      <c r="F244" s="119"/>
      <c r="G244" s="119"/>
      <c r="H244" s="120"/>
    </row>
    <row r="245" spans="1:8" hidden="1">
      <c r="A245" s="114">
        <v>45</v>
      </c>
      <c r="B245" s="118" t="s">
        <v>10</v>
      </c>
      <c r="C245" s="119"/>
      <c r="D245" s="119"/>
      <c r="E245" s="119"/>
      <c r="F245" s="119"/>
      <c r="G245" s="119"/>
      <c r="H245" s="120"/>
    </row>
    <row r="246" spans="1:8" hidden="1">
      <c r="A246" s="114">
        <v>50</v>
      </c>
      <c r="B246" s="118" t="s">
        <v>11</v>
      </c>
      <c r="C246" s="119"/>
      <c r="D246" s="119"/>
      <c r="E246" s="119"/>
      <c r="F246" s="119"/>
      <c r="G246" s="119"/>
      <c r="H246" s="120"/>
    </row>
    <row r="247" spans="1:8" hidden="1">
      <c r="A247" s="114">
        <v>55</v>
      </c>
      <c r="B247" s="118" t="s">
        <v>12</v>
      </c>
      <c r="C247" s="119"/>
      <c r="D247" s="119"/>
      <c r="E247" s="119"/>
      <c r="F247" s="119"/>
      <c r="G247" s="119"/>
      <c r="H247" s="120"/>
    </row>
    <row r="248" spans="1:8" hidden="1">
      <c r="A248" s="114">
        <v>60</v>
      </c>
      <c r="B248" s="118"/>
      <c r="C248" s="119"/>
      <c r="D248" s="119"/>
      <c r="E248" s="119"/>
      <c r="F248" s="119"/>
      <c r="G248" s="119"/>
      <c r="H248" s="120"/>
    </row>
    <row r="249" spans="1:8" hidden="1">
      <c r="A249" s="114">
        <v>61</v>
      </c>
      <c r="B249" s="118"/>
      <c r="C249" s="119"/>
      <c r="D249" s="119"/>
      <c r="E249" s="119"/>
      <c r="F249" s="119"/>
      <c r="G249" s="119"/>
      <c r="H249" s="120"/>
    </row>
    <row r="250" spans="1:8" hidden="1">
      <c r="A250" s="114">
        <v>62</v>
      </c>
      <c r="B250" s="118"/>
      <c r="C250" s="119"/>
      <c r="D250" s="119"/>
      <c r="E250" s="119"/>
      <c r="F250" s="119"/>
      <c r="G250" s="119"/>
      <c r="H250" s="120"/>
    </row>
    <row r="251" spans="1:8" hidden="1">
      <c r="A251" s="114">
        <v>63</v>
      </c>
      <c r="B251" s="118"/>
      <c r="C251" s="119"/>
      <c r="D251" s="119"/>
      <c r="E251" s="119"/>
      <c r="F251" s="119"/>
      <c r="G251" s="119"/>
      <c r="H251" s="120"/>
    </row>
    <row r="252" spans="1:8" hidden="1">
      <c r="A252" s="114">
        <v>64</v>
      </c>
      <c r="B252" s="118"/>
      <c r="C252" s="119"/>
      <c r="D252" s="119"/>
      <c r="E252" s="119"/>
      <c r="F252" s="119"/>
      <c r="G252" s="119"/>
      <c r="H252" s="120"/>
    </row>
    <row r="253" spans="1:8" hidden="1">
      <c r="A253" s="114">
        <v>65</v>
      </c>
      <c r="B253" s="118"/>
      <c r="C253" s="119"/>
      <c r="D253" s="119"/>
      <c r="E253" s="119"/>
      <c r="F253" s="119"/>
      <c r="G253" s="119"/>
      <c r="H253" s="120"/>
    </row>
    <row r="254" spans="1:8" hidden="1">
      <c r="A254" s="114">
        <v>66</v>
      </c>
      <c r="B254" s="118"/>
      <c r="C254" s="119"/>
      <c r="D254" s="119"/>
      <c r="E254" s="119"/>
      <c r="F254" s="119"/>
      <c r="G254" s="119"/>
      <c r="H254" s="120"/>
    </row>
    <row r="255" spans="1:8" hidden="1">
      <c r="A255" s="114">
        <v>67</v>
      </c>
      <c r="B255" s="118"/>
      <c r="C255" s="119"/>
      <c r="D255" s="119"/>
      <c r="E255" s="119"/>
      <c r="F255" s="119"/>
      <c r="G255" s="119"/>
      <c r="H255" s="120"/>
    </row>
    <row r="256" spans="1:8" hidden="1">
      <c r="A256" s="114">
        <v>68</v>
      </c>
      <c r="B256" s="118"/>
      <c r="C256" s="119"/>
      <c r="D256" s="119"/>
      <c r="E256" s="119"/>
      <c r="F256" s="119"/>
      <c r="G256" s="119"/>
      <c r="H256" s="120"/>
    </row>
    <row r="257" spans="1:8" hidden="1">
      <c r="A257" s="114">
        <v>69</v>
      </c>
      <c r="B257" s="118"/>
      <c r="C257" s="119"/>
      <c r="D257" s="119"/>
      <c r="E257" s="119"/>
      <c r="F257" s="119"/>
      <c r="G257" s="119"/>
      <c r="H257" s="120"/>
    </row>
    <row r="258" spans="1:8" hidden="1">
      <c r="A258" s="114">
        <v>70</v>
      </c>
      <c r="B258" s="118"/>
      <c r="C258" s="119"/>
      <c r="D258" s="119"/>
      <c r="E258" s="119"/>
      <c r="F258" s="119"/>
      <c r="G258" s="119"/>
      <c r="H258" s="120"/>
    </row>
    <row r="259" spans="1:8" hidden="1">
      <c r="A259" s="114">
        <v>71</v>
      </c>
      <c r="B259" s="118"/>
      <c r="C259" s="119"/>
      <c r="D259" s="119"/>
      <c r="E259" s="119"/>
      <c r="F259" s="119"/>
      <c r="G259" s="119"/>
      <c r="H259" s="120"/>
    </row>
    <row r="260" spans="1:8" hidden="1">
      <c r="A260" s="114">
        <v>72</v>
      </c>
      <c r="B260" s="118"/>
      <c r="C260" s="119"/>
      <c r="D260" s="119"/>
      <c r="E260" s="119"/>
      <c r="F260" s="119"/>
      <c r="G260" s="119"/>
      <c r="H260" s="120"/>
    </row>
    <row r="261" spans="1:8" hidden="1">
      <c r="A261" s="114">
        <v>73</v>
      </c>
      <c r="B261" s="118"/>
      <c r="C261" s="119"/>
      <c r="D261" s="119"/>
      <c r="E261" s="119"/>
      <c r="F261" s="119"/>
      <c r="G261" s="119"/>
      <c r="H261" s="120"/>
    </row>
    <row r="262" spans="1:8" hidden="1">
      <c r="A262" s="114">
        <v>74</v>
      </c>
      <c r="B262" s="118"/>
      <c r="C262" s="119"/>
      <c r="D262" s="119"/>
      <c r="E262" s="119"/>
      <c r="F262" s="119"/>
      <c r="G262" s="119"/>
      <c r="H262" s="120"/>
    </row>
    <row r="263" spans="1:8" hidden="1">
      <c r="A263" s="114">
        <v>75</v>
      </c>
      <c r="B263" s="118" t="s">
        <v>13</v>
      </c>
      <c r="C263" s="119"/>
      <c r="D263" s="119"/>
      <c r="E263" s="119"/>
      <c r="F263" s="119"/>
      <c r="G263" s="119"/>
      <c r="H263" s="120"/>
    </row>
    <row r="264" spans="1:8" hidden="1">
      <c r="A264" s="114">
        <v>1</v>
      </c>
      <c r="B264" s="118" t="s">
        <v>14</v>
      </c>
      <c r="C264" s="119"/>
      <c r="D264" s="119"/>
      <c r="E264" s="119"/>
      <c r="F264" s="119"/>
      <c r="G264" s="119"/>
      <c r="H264" s="120"/>
    </row>
    <row r="265" spans="1:8" hidden="1">
      <c r="A265" s="114">
        <v>2</v>
      </c>
      <c r="B265" s="118" t="s">
        <v>1</v>
      </c>
      <c r="C265" s="119"/>
      <c r="D265" s="119"/>
      <c r="E265" s="119"/>
      <c r="F265" s="119"/>
      <c r="G265" s="119"/>
      <c r="H265" s="120"/>
    </row>
    <row r="266" spans="1:8" hidden="1">
      <c r="A266" s="114">
        <v>3</v>
      </c>
      <c r="B266" s="118" t="s">
        <v>15</v>
      </c>
      <c r="C266" s="119"/>
      <c r="D266" s="119"/>
      <c r="E266" s="119"/>
      <c r="F266" s="119"/>
      <c r="G266" s="119"/>
      <c r="H266" s="120"/>
    </row>
    <row r="267" spans="1:8" hidden="1">
      <c r="A267" s="114">
        <v>1</v>
      </c>
      <c r="B267" s="118" t="s">
        <v>3</v>
      </c>
      <c r="C267" s="119"/>
      <c r="D267" s="119"/>
      <c r="E267" s="119"/>
      <c r="F267" s="119"/>
      <c r="G267" s="119"/>
      <c r="H267" s="120"/>
    </row>
    <row r="268" spans="1:8" ht="14" hidden="1" thickBot="1">
      <c r="A268" s="124">
        <v>1</v>
      </c>
      <c r="B268" s="125" t="s">
        <v>2</v>
      </c>
      <c r="C268" s="126"/>
      <c r="D268" s="126"/>
      <c r="E268" s="126"/>
      <c r="F268" s="126"/>
      <c r="G268" s="126"/>
      <c r="H268" s="127"/>
    </row>
    <row r="269" spans="1:8" ht="14" hidden="1" thickBot="1"/>
    <row r="270" spans="1:8" ht="18" hidden="1">
      <c r="A270" s="318" t="s">
        <v>36</v>
      </c>
      <c r="B270" s="319"/>
      <c r="C270" s="319"/>
      <c r="D270" s="319"/>
      <c r="E270" s="319"/>
      <c r="F270" s="319"/>
      <c r="G270" s="319"/>
      <c r="H270" s="320"/>
    </row>
    <row r="271" spans="1:8" ht="18" hidden="1">
      <c r="A271" s="321" t="s">
        <v>28</v>
      </c>
      <c r="B271" s="322"/>
      <c r="C271" s="322"/>
      <c r="D271" s="322"/>
      <c r="E271" s="322"/>
      <c r="F271" s="322"/>
      <c r="G271" s="322"/>
      <c r="H271" s="323"/>
    </row>
    <row r="272" spans="1:8" hidden="1">
      <c r="A272" s="324" t="s">
        <v>0</v>
      </c>
      <c r="B272" s="325"/>
      <c r="C272" s="325"/>
      <c r="D272" s="325"/>
      <c r="E272" s="325"/>
      <c r="F272" s="325"/>
      <c r="G272" s="325"/>
      <c r="H272" s="88"/>
    </row>
    <row r="273" spans="1:15" hidden="1">
      <c r="A273" s="89" t="s">
        <v>5</v>
      </c>
      <c r="B273" s="90" t="s">
        <v>5</v>
      </c>
      <c r="C273" s="116"/>
      <c r="D273" s="87" t="s">
        <v>43</v>
      </c>
      <c r="E273" s="87" t="s">
        <v>44</v>
      </c>
      <c r="F273" s="87" t="s">
        <v>45</v>
      </c>
      <c r="G273" s="87" t="s">
        <v>46</v>
      </c>
      <c r="H273" s="88" t="s">
        <v>47</v>
      </c>
    </row>
    <row r="274" spans="1:15" ht="14" hidden="1">
      <c r="A274" s="89">
        <v>18</v>
      </c>
      <c r="B274" s="91" t="s">
        <v>118</v>
      </c>
      <c r="C274" s="119"/>
      <c r="D274" s="205">
        <v>8064</v>
      </c>
      <c r="E274" s="205">
        <v>6057</v>
      </c>
      <c r="F274" s="205">
        <v>4457</v>
      </c>
      <c r="G274" s="205">
        <v>3390</v>
      </c>
      <c r="H274" s="205">
        <v>2686</v>
      </c>
      <c r="J274" s="112" t="b">
        <v>1</v>
      </c>
      <c r="K274" s="112" t="b">
        <v>1</v>
      </c>
      <c r="L274" s="112" t="b">
        <v>1</v>
      </c>
      <c r="M274" s="112" t="b">
        <v>1</v>
      </c>
      <c r="N274" s="112" t="b">
        <v>1</v>
      </c>
      <c r="O274" s="112"/>
    </row>
    <row r="275" spans="1:15" ht="14" hidden="1">
      <c r="A275" s="89">
        <v>25</v>
      </c>
      <c r="B275" s="91" t="s">
        <v>6</v>
      </c>
      <c r="C275" s="119"/>
      <c r="D275" s="205">
        <v>8965</v>
      </c>
      <c r="E275" s="205">
        <v>6757</v>
      </c>
      <c r="F275" s="205">
        <v>4958</v>
      </c>
      <c r="G275" s="205">
        <v>3778</v>
      </c>
      <c r="H275" s="205">
        <v>2978</v>
      </c>
      <c r="J275" s="112" t="b">
        <v>1</v>
      </c>
      <c r="K275" s="112" t="b">
        <v>1</v>
      </c>
      <c r="L275" s="112" t="b">
        <v>1</v>
      </c>
      <c r="M275" s="112" t="b">
        <v>1</v>
      </c>
      <c r="N275" s="112" t="b">
        <v>1</v>
      </c>
      <c r="O275" s="112"/>
    </row>
    <row r="276" spans="1:15" ht="14" hidden="1">
      <c r="A276" s="89">
        <v>30</v>
      </c>
      <c r="B276" s="91" t="s">
        <v>7</v>
      </c>
      <c r="C276" s="119"/>
      <c r="D276" s="205">
        <v>10375</v>
      </c>
      <c r="E276" s="205">
        <v>7946</v>
      </c>
      <c r="F276" s="205">
        <v>5893</v>
      </c>
      <c r="G276" s="205">
        <v>4480</v>
      </c>
      <c r="H276" s="205">
        <v>3454</v>
      </c>
      <c r="J276" s="112" t="b">
        <v>1</v>
      </c>
      <c r="K276" s="112" t="b">
        <v>1</v>
      </c>
      <c r="L276" s="112" t="b">
        <v>1</v>
      </c>
      <c r="M276" s="112" t="b">
        <v>1</v>
      </c>
      <c r="N276" s="112" t="b">
        <v>1</v>
      </c>
      <c r="O276" s="112"/>
    </row>
    <row r="277" spans="1:15" ht="14" hidden="1">
      <c r="A277" s="89">
        <v>35</v>
      </c>
      <c r="B277" s="91" t="s">
        <v>8</v>
      </c>
      <c r="C277" s="119"/>
      <c r="D277" s="205">
        <v>11508</v>
      </c>
      <c r="E277" s="205">
        <v>8843</v>
      </c>
      <c r="F277" s="205">
        <v>6554</v>
      </c>
      <c r="G277" s="205">
        <v>5104</v>
      </c>
      <c r="H277" s="205">
        <v>3827</v>
      </c>
      <c r="J277" s="112" t="b">
        <v>1</v>
      </c>
      <c r="K277" s="112" t="b">
        <v>1</v>
      </c>
      <c r="L277" s="112" t="b">
        <v>1</v>
      </c>
      <c r="M277" s="112" t="b">
        <v>1</v>
      </c>
      <c r="N277" s="112" t="b">
        <v>1</v>
      </c>
      <c r="O277" s="112"/>
    </row>
    <row r="278" spans="1:15" ht="14" hidden="1">
      <c r="A278" s="89">
        <v>40</v>
      </c>
      <c r="B278" s="91" t="s">
        <v>9</v>
      </c>
      <c r="C278" s="119"/>
      <c r="D278" s="205">
        <v>12992</v>
      </c>
      <c r="E278" s="205">
        <v>10017</v>
      </c>
      <c r="F278" s="205">
        <v>7431</v>
      </c>
      <c r="G278" s="205">
        <v>5698</v>
      </c>
      <c r="H278" s="205">
        <v>4333</v>
      </c>
      <c r="J278" s="112" t="b">
        <v>1</v>
      </c>
      <c r="K278" s="112" t="b">
        <v>1</v>
      </c>
      <c r="L278" s="112" t="b">
        <v>1</v>
      </c>
      <c r="M278" s="112" t="b">
        <v>1</v>
      </c>
      <c r="N278" s="112" t="b">
        <v>1</v>
      </c>
      <c r="O278" s="112"/>
    </row>
    <row r="279" spans="1:15" ht="14" hidden="1">
      <c r="A279" s="89">
        <v>45</v>
      </c>
      <c r="B279" s="91" t="s">
        <v>10</v>
      </c>
      <c r="C279" s="119"/>
      <c r="D279" s="205">
        <v>15093</v>
      </c>
      <c r="E279" s="205">
        <v>11545</v>
      </c>
      <c r="F279" s="205">
        <v>8384</v>
      </c>
      <c r="G279" s="205">
        <v>6494</v>
      </c>
      <c r="H279" s="205">
        <v>5035</v>
      </c>
      <c r="J279" s="112" t="b">
        <v>1</v>
      </c>
      <c r="K279" s="112" t="b">
        <v>1</v>
      </c>
      <c r="L279" s="112" t="b">
        <v>1</v>
      </c>
      <c r="M279" s="112" t="b">
        <v>1</v>
      </c>
      <c r="N279" s="112" t="b">
        <v>1</v>
      </c>
      <c r="O279" s="112"/>
    </row>
    <row r="280" spans="1:15" ht="14" hidden="1">
      <c r="A280" s="89">
        <v>50</v>
      </c>
      <c r="B280" s="91" t="s">
        <v>11</v>
      </c>
      <c r="C280" s="119"/>
      <c r="D280" s="205">
        <v>16534</v>
      </c>
      <c r="E280" s="205">
        <v>12971</v>
      </c>
      <c r="F280" s="205">
        <v>9764</v>
      </c>
      <c r="G280" s="205">
        <v>7282</v>
      </c>
      <c r="H280" s="205">
        <v>5525</v>
      </c>
      <c r="J280" s="112" t="b">
        <v>1</v>
      </c>
      <c r="K280" s="112" t="b">
        <v>1</v>
      </c>
      <c r="L280" s="112" t="b">
        <v>1</v>
      </c>
      <c r="M280" s="112" t="b">
        <v>1</v>
      </c>
      <c r="N280" s="112" t="b">
        <v>1</v>
      </c>
      <c r="O280" s="112"/>
    </row>
    <row r="281" spans="1:15" ht="14" hidden="1">
      <c r="A281" s="89">
        <v>55</v>
      </c>
      <c r="B281" s="91" t="s">
        <v>12</v>
      </c>
      <c r="C281" s="119"/>
      <c r="D281" s="205">
        <v>19533</v>
      </c>
      <c r="E281" s="205">
        <v>14982</v>
      </c>
      <c r="F281" s="205">
        <v>10799</v>
      </c>
      <c r="G281" s="205">
        <v>8440</v>
      </c>
      <c r="H281" s="205">
        <v>6536</v>
      </c>
      <c r="J281" s="112" t="b">
        <v>1</v>
      </c>
      <c r="K281" s="112" t="b">
        <v>1</v>
      </c>
      <c r="L281" s="112" t="b">
        <v>1</v>
      </c>
      <c r="M281" s="112" t="b">
        <v>1</v>
      </c>
      <c r="N281" s="112" t="b">
        <v>1</v>
      </c>
      <c r="O281" s="112"/>
    </row>
    <row r="282" spans="1:15" ht="14" hidden="1">
      <c r="A282" s="89">
        <v>60</v>
      </c>
      <c r="B282" s="91"/>
      <c r="C282" s="119"/>
      <c r="D282" s="205">
        <v>21582</v>
      </c>
      <c r="E282" s="205">
        <v>16589</v>
      </c>
      <c r="F282" s="205">
        <v>11873</v>
      </c>
      <c r="G282" s="205">
        <v>9314</v>
      </c>
      <c r="H282" s="205">
        <v>7235</v>
      </c>
      <c r="J282" s="112" t="b">
        <v>1</v>
      </c>
      <c r="K282" s="112" t="b">
        <v>1</v>
      </c>
      <c r="L282" s="112" t="b">
        <v>1</v>
      </c>
      <c r="M282" s="112" t="b">
        <v>1</v>
      </c>
      <c r="N282" s="112" t="b">
        <v>1</v>
      </c>
      <c r="O282" s="112"/>
    </row>
    <row r="283" spans="1:15" ht="14" hidden="1">
      <c r="A283" s="89">
        <v>61</v>
      </c>
      <c r="B283" s="91"/>
      <c r="C283" s="119"/>
      <c r="D283" s="205">
        <v>24291</v>
      </c>
      <c r="E283" s="205">
        <v>18664</v>
      </c>
      <c r="F283" s="205">
        <v>13370</v>
      </c>
      <c r="G283" s="205">
        <v>10478</v>
      </c>
      <c r="H283" s="205">
        <v>8149</v>
      </c>
      <c r="J283" s="112" t="b">
        <v>1</v>
      </c>
      <c r="K283" s="112" t="b">
        <v>1</v>
      </c>
      <c r="L283" s="112" t="b">
        <v>1</v>
      </c>
      <c r="M283" s="112" t="b">
        <v>1</v>
      </c>
      <c r="N283" s="112" t="b">
        <v>1</v>
      </c>
      <c r="O283" s="112"/>
    </row>
    <row r="284" spans="1:15" ht="14" hidden="1">
      <c r="A284" s="89">
        <v>62</v>
      </c>
      <c r="B284" s="91"/>
      <c r="C284" s="119"/>
      <c r="D284" s="205">
        <v>26996</v>
      </c>
      <c r="E284" s="205">
        <v>20747</v>
      </c>
      <c r="F284" s="205">
        <v>14859</v>
      </c>
      <c r="G284" s="205">
        <v>11652</v>
      </c>
      <c r="H284" s="205">
        <v>9057</v>
      </c>
      <c r="J284" s="112" t="b">
        <v>1</v>
      </c>
      <c r="K284" s="112" t="b">
        <v>1</v>
      </c>
      <c r="L284" s="112" t="b">
        <v>1</v>
      </c>
      <c r="M284" s="112" t="b">
        <v>1</v>
      </c>
      <c r="N284" s="112" t="b">
        <v>1</v>
      </c>
      <c r="O284" s="112"/>
    </row>
    <row r="285" spans="1:15" ht="14" hidden="1">
      <c r="A285" s="89">
        <v>63</v>
      </c>
      <c r="B285" s="91"/>
      <c r="C285" s="119"/>
      <c r="D285" s="205">
        <v>29701</v>
      </c>
      <c r="E285" s="205">
        <v>22829</v>
      </c>
      <c r="F285" s="205">
        <v>16351</v>
      </c>
      <c r="G285" s="205">
        <v>12826</v>
      </c>
      <c r="H285" s="205">
        <v>9969</v>
      </c>
      <c r="J285" s="112" t="b">
        <v>1</v>
      </c>
      <c r="K285" s="112" t="b">
        <v>1</v>
      </c>
      <c r="L285" s="112" t="b">
        <v>1</v>
      </c>
      <c r="M285" s="112" t="b">
        <v>1</v>
      </c>
      <c r="N285" s="112" t="b">
        <v>1</v>
      </c>
      <c r="O285" s="112"/>
    </row>
    <row r="286" spans="1:15" ht="14" hidden="1">
      <c r="A286" s="89">
        <v>64</v>
      </c>
      <c r="B286" s="91"/>
      <c r="C286" s="119"/>
      <c r="D286" s="205">
        <v>32400</v>
      </c>
      <c r="E286" s="205">
        <v>24907</v>
      </c>
      <c r="F286" s="205">
        <v>17843</v>
      </c>
      <c r="G286" s="205">
        <v>13996</v>
      </c>
      <c r="H286" s="205">
        <v>10877</v>
      </c>
      <c r="J286" s="112" t="b">
        <v>1</v>
      </c>
      <c r="K286" s="112" t="b">
        <v>1</v>
      </c>
      <c r="L286" s="112" t="b">
        <v>1</v>
      </c>
      <c r="M286" s="112" t="b">
        <v>1</v>
      </c>
      <c r="N286" s="112" t="b">
        <v>1</v>
      </c>
      <c r="O286" s="112"/>
    </row>
    <row r="287" spans="1:15" ht="14" hidden="1">
      <c r="A287" s="89">
        <v>65</v>
      </c>
      <c r="B287" s="91"/>
      <c r="C287" s="119"/>
      <c r="D287" s="205">
        <v>35034</v>
      </c>
      <c r="E287" s="205">
        <v>27110</v>
      </c>
      <c r="F287" s="205">
        <v>19448</v>
      </c>
      <c r="G287" s="205">
        <v>15244</v>
      </c>
      <c r="H287" s="205">
        <v>12377</v>
      </c>
      <c r="J287" s="112" t="b">
        <v>1</v>
      </c>
      <c r="K287" s="112" t="b">
        <v>1</v>
      </c>
      <c r="L287" s="112" t="b">
        <v>1</v>
      </c>
      <c r="M287" s="112" t="b">
        <v>1</v>
      </c>
      <c r="N287" s="112" t="b">
        <v>1</v>
      </c>
      <c r="O287" s="112"/>
    </row>
    <row r="288" spans="1:15" ht="14" hidden="1">
      <c r="A288" s="89">
        <v>66</v>
      </c>
      <c r="B288" s="91"/>
      <c r="C288" s="119"/>
      <c r="D288" s="205">
        <v>37095</v>
      </c>
      <c r="E288" s="205">
        <v>28705</v>
      </c>
      <c r="F288" s="205">
        <v>20598</v>
      </c>
      <c r="G288" s="205">
        <v>16141</v>
      </c>
      <c r="H288" s="205">
        <v>13115</v>
      </c>
      <c r="J288" s="112" t="b">
        <v>1</v>
      </c>
      <c r="K288" s="112" t="b">
        <v>1</v>
      </c>
      <c r="L288" s="112" t="b">
        <v>1</v>
      </c>
      <c r="M288" s="112" t="b">
        <v>1</v>
      </c>
      <c r="N288" s="112" t="b">
        <v>1</v>
      </c>
      <c r="O288" s="112"/>
    </row>
    <row r="289" spans="1:15" ht="14" hidden="1">
      <c r="A289" s="89">
        <v>67</v>
      </c>
      <c r="B289" s="91"/>
      <c r="C289" s="119"/>
      <c r="D289" s="205">
        <v>41223</v>
      </c>
      <c r="E289" s="205">
        <v>31897</v>
      </c>
      <c r="F289" s="205">
        <v>22891</v>
      </c>
      <c r="G289" s="205">
        <v>17938</v>
      </c>
      <c r="H289" s="205">
        <v>14570</v>
      </c>
      <c r="J289" s="112" t="b">
        <v>1</v>
      </c>
      <c r="K289" s="112" t="b">
        <v>1</v>
      </c>
      <c r="L289" s="112" t="b">
        <v>1</v>
      </c>
      <c r="M289" s="112" t="b">
        <v>1</v>
      </c>
      <c r="N289" s="112" t="b">
        <v>1</v>
      </c>
      <c r="O289" s="112"/>
    </row>
    <row r="290" spans="1:15" ht="14" hidden="1">
      <c r="A290" s="89">
        <v>68</v>
      </c>
      <c r="B290" s="91"/>
      <c r="C290" s="119"/>
      <c r="D290" s="205">
        <v>45359</v>
      </c>
      <c r="E290" s="205">
        <v>35102</v>
      </c>
      <c r="F290" s="205">
        <v>25185</v>
      </c>
      <c r="G290" s="205">
        <v>19736</v>
      </c>
      <c r="H290" s="205">
        <v>16038</v>
      </c>
      <c r="J290" s="112" t="b">
        <v>1</v>
      </c>
      <c r="K290" s="112" t="b">
        <v>1</v>
      </c>
      <c r="L290" s="112" t="b">
        <v>1</v>
      </c>
      <c r="M290" s="112" t="b">
        <v>1</v>
      </c>
      <c r="N290" s="112" t="b">
        <v>1</v>
      </c>
      <c r="O290" s="112"/>
    </row>
    <row r="291" spans="1:15" ht="14" hidden="1">
      <c r="A291" s="89">
        <v>69</v>
      </c>
      <c r="B291" s="91"/>
      <c r="C291" s="119"/>
      <c r="D291" s="205">
        <v>47418</v>
      </c>
      <c r="E291" s="205">
        <v>36694</v>
      </c>
      <c r="F291" s="205">
        <v>26327</v>
      </c>
      <c r="G291" s="205">
        <v>20635</v>
      </c>
      <c r="H291" s="205">
        <v>16769</v>
      </c>
      <c r="J291" s="112" t="b">
        <v>1</v>
      </c>
      <c r="K291" s="112" t="b">
        <v>1</v>
      </c>
      <c r="L291" s="112" t="b">
        <v>1</v>
      </c>
      <c r="M291" s="112" t="b">
        <v>1</v>
      </c>
      <c r="N291" s="112" t="b">
        <v>1</v>
      </c>
      <c r="O291" s="112"/>
    </row>
    <row r="292" spans="1:15" ht="14" hidden="1">
      <c r="A292" s="89">
        <v>70</v>
      </c>
      <c r="B292" s="91"/>
      <c r="C292" s="119"/>
      <c r="D292" s="205">
        <v>48033</v>
      </c>
      <c r="E292" s="205">
        <v>37280</v>
      </c>
      <c r="F292" s="205">
        <v>26732</v>
      </c>
      <c r="G292" s="205">
        <v>21020</v>
      </c>
      <c r="H292" s="205">
        <v>16984</v>
      </c>
      <c r="J292" s="112" t="b">
        <v>1</v>
      </c>
      <c r="K292" s="112" t="b">
        <v>1</v>
      </c>
      <c r="L292" s="112" t="b">
        <v>1</v>
      </c>
      <c r="M292" s="112" t="b">
        <v>1</v>
      </c>
      <c r="N292" s="112" t="b">
        <v>1</v>
      </c>
      <c r="O292" s="112"/>
    </row>
    <row r="293" spans="1:15" ht="14" hidden="1">
      <c r="A293" s="89">
        <v>71</v>
      </c>
      <c r="B293" s="91"/>
      <c r="C293" s="119"/>
      <c r="D293" s="205">
        <v>54039</v>
      </c>
      <c r="E293" s="205">
        <v>41953</v>
      </c>
      <c r="F293" s="205">
        <v>30076</v>
      </c>
      <c r="G293" s="205">
        <v>23661</v>
      </c>
      <c r="H293" s="205">
        <v>19118</v>
      </c>
      <c r="J293" s="112" t="b">
        <v>1</v>
      </c>
      <c r="K293" s="112" t="b">
        <v>1</v>
      </c>
      <c r="L293" s="112" t="b">
        <v>1</v>
      </c>
      <c r="M293" s="112" t="b">
        <v>1</v>
      </c>
      <c r="N293" s="112" t="b">
        <v>1</v>
      </c>
      <c r="O293" s="112"/>
    </row>
    <row r="294" spans="1:15" ht="14" hidden="1">
      <c r="A294" s="89">
        <v>72</v>
      </c>
      <c r="B294" s="91"/>
      <c r="C294" s="119"/>
      <c r="D294" s="205">
        <v>60060</v>
      </c>
      <c r="E294" s="205">
        <v>46610</v>
      </c>
      <c r="F294" s="205">
        <v>33425</v>
      </c>
      <c r="G294" s="205">
        <v>26294</v>
      </c>
      <c r="H294" s="205">
        <v>21247</v>
      </c>
      <c r="J294" s="112" t="b">
        <v>1</v>
      </c>
      <c r="K294" s="112" t="b">
        <v>1</v>
      </c>
      <c r="L294" s="112" t="b">
        <v>1</v>
      </c>
      <c r="M294" s="112" t="b">
        <v>1</v>
      </c>
      <c r="N294" s="112" t="b">
        <v>1</v>
      </c>
      <c r="O294" s="112"/>
    </row>
    <row r="295" spans="1:15" ht="14" hidden="1">
      <c r="A295" s="89">
        <v>73</v>
      </c>
      <c r="B295" s="91"/>
      <c r="C295" s="119"/>
      <c r="D295" s="205">
        <v>66067</v>
      </c>
      <c r="E295" s="205">
        <v>51278</v>
      </c>
      <c r="F295" s="205">
        <v>36765</v>
      </c>
      <c r="G295" s="205">
        <v>28928</v>
      </c>
      <c r="H295" s="205">
        <v>23375</v>
      </c>
      <c r="J295" s="112" t="b">
        <v>1</v>
      </c>
      <c r="K295" s="112" t="b">
        <v>1</v>
      </c>
      <c r="L295" s="112" t="b">
        <v>1</v>
      </c>
      <c r="M295" s="112" t="b">
        <v>1</v>
      </c>
      <c r="N295" s="112" t="b">
        <v>1</v>
      </c>
      <c r="O295" s="112"/>
    </row>
    <row r="296" spans="1:15" ht="14" hidden="1">
      <c r="A296" s="89">
        <v>74</v>
      </c>
      <c r="B296" s="91"/>
      <c r="C296" s="119"/>
      <c r="D296" s="205">
        <v>72079</v>
      </c>
      <c r="E296" s="205">
        <v>55949</v>
      </c>
      <c r="F296" s="205">
        <v>40123</v>
      </c>
      <c r="G296" s="205">
        <v>31575</v>
      </c>
      <c r="H296" s="205">
        <v>25501</v>
      </c>
      <c r="J296" s="112" t="b">
        <v>1</v>
      </c>
      <c r="K296" s="112" t="b">
        <v>1</v>
      </c>
      <c r="L296" s="112" t="b">
        <v>1</v>
      </c>
      <c r="M296" s="112" t="b">
        <v>1</v>
      </c>
      <c r="N296" s="112" t="b">
        <v>1</v>
      </c>
      <c r="O296" s="112"/>
    </row>
    <row r="297" spans="1:15" ht="14" hidden="1">
      <c r="A297" s="89">
        <v>75</v>
      </c>
      <c r="B297" s="91" t="s">
        <v>13</v>
      </c>
      <c r="C297" s="119"/>
      <c r="D297" s="205">
        <v>78855</v>
      </c>
      <c r="E297" s="205">
        <v>62404</v>
      </c>
      <c r="F297" s="205">
        <v>46019</v>
      </c>
      <c r="G297" s="205">
        <v>34556</v>
      </c>
      <c r="H297" s="205">
        <v>29266</v>
      </c>
      <c r="J297" s="112" t="b">
        <v>1</v>
      </c>
      <c r="K297" s="112" t="b">
        <v>1</v>
      </c>
      <c r="L297" s="112" t="b">
        <v>1</v>
      </c>
      <c r="M297" s="112" t="b">
        <v>1</v>
      </c>
      <c r="N297" s="112" t="b">
        <v>1</v>
      </c>
      <c r="O297" s="112"/>
    </row>
    <row r="298" spans="1:15" ht="14" hidden="1">
      <c r="A298" s="89">
        <v>1</v>
      </c>
      <c r="B298" s="91" t="s">
        <v>14</v>
      </c>
      <c r="C298" s="119"/>
      <c r="D298" s="206">
        <v>3591</v>
      </c>
      <c r="E298" s="206">
        <v>2559</v>
      </c>
      <c r="F298" s="206">
        <v>1941</v>
      </c>
      <c r="G298" s="206">
        <v>1704</v>
      </c>
      <c r="H298" s="206">
        <v>1226</v>
      </c>
      <c r="J298" s="112" t="b">
        <v>1</v>
      </c>
      <c r="K298" s="112" t="b">
        <v>1</v>
      </c>
      <c r="L298" s="112" t="b">
        <v>1</v>
      </c>
      <c r="M298" s="112" t="b">
        <v>1</v>
      </c>
      <c r="N298" s="112" t="b">
        <v>1</v>
      </c>
      <c r="O298" s="112"/>
    </row>
    <row r="299" spans="1:15" ht="14" hidden="1">
      <c r="A299" s="89">
        <v>2</v>
      </c>
      <c r="B299" s="91" t="s">
        <v>1</v>
      </c>
      <c r="C299" s="119"/>
      <c r="D299" s="205">
        <v>5845</v>
      </c>
      <c r="E299" s="205">
        <v>4033</v>
      </c>
      <c r="F299" s="205">
        <v>3062</v>
      </c>
      <c r="G299" s="205">
        <v>2698</v>
      </c>
      <c r="H299" s="205">
        <v>1802</v>
      </c>
      <c r="J299" s="112" t="b">
        <v>1</v>
      </c>
      <c r="K299" s="112" t="b">
        <v>1</v>
      </c>
      <c r="L299" s="112" t="b">
        <v>1</v>
      </c>
      <c r="M299" s="112" t="b">
        <v>1</v>
      </c>
      <c r="N299" s="112" t="b">
        <v>1</v>
      </c>
      <c r="O299" s="112"/>
    </row>
    <row r="300" spans="1:15" ht="14" hidden="1">
      <c r="A300" s="89">
        <v>3</v>
      </c>
      <c r="B300" s="91" t="s">
        <v>15</v>
      </c>
      <c r="C300" s="119"/>
      <c r="D300" s="205">
        <v>8559</v>
      </c>
      <c r="E300" s="205">
        <v>5876</v>
      </c>
      <c r="F300" s="205">
        <v>4469</v>
      </c>
      <c r="G300" s="205">
        <v>3909</v>
      </c>
      <c r="H300" s="205">
        <v>2743</v>
      </c>
      <c r="J300" s="112" t="b">
        <v>1</v>
      </c>
      <c r="K300" s="112" t="b">
        <v>1</v>
      </c>
      <c r="L300" s="112" t="b">
        <v>1</v>
      </c>
      <c r="M300" s="112" t="b">
        <v>1</v>
      </c>
      <c r="N300" s="112" t="b">
        <v>1</v>
      </c>
      <c r="O300" s="112"/>
    </row>
    <row r="301" spans="1:15" hidden="1">
      <c r="A301" s="89">
        <v>1</v>
      </c>
      <c r="B301" s="91" t="s">
        <v>3</v>
      </c>
      <c r="C301" s="119"/>
      <c r="D301" s="92">
        <v>225</v>
      </c>
      <c r="E301" s="92">
        <v>225</v>
      </c>
      <c r="F301" s="92">
        <v>225</v>
      </c>
      <c r="G301" s="92">
        <v>225</v>
      </c>
      <c r="H301" s="93">
        <v>225</v>
      </c>
      <c r="J301" s="112"/>
      <c r="K301" s="112"/>
      <c r="L301" s="112"/>
      <c r="M301" s="112"/>
      <c r="N301" s="112"/>
      <c r="O301" s="112"/>
    </row>
    <row r="302" spans="1:15" hidden="1">
      <c r="A302" s="89">
        <v>1</v>
      </c>
      <c r="B302" s="91" t="s">
        <v>2</v>
      </c>
      <c r="C302" s="119"/>
      <c r="D302" s="92">
        <v>300</v>
      </c>
      <c r="E302" s="92">
        <v>300</v>
      </c>
      <c r="F302" s="92">
        <v>300</v>
      </c>
      <c r="G302" s="92">
        <v>300</v>
      </c>
      <c r="H302" s="93">
        <v>300</v>
      </c>
      <c r="J302" s="112"/>
      <c r="K302" s="112"/>
      <c r="L302" s="112"/>
      <c r="M302" s="112"/>
      <c r="N302" s="112"/>
      <c r="O302" s="112"/>
    </row>
    <row r="303" spans="1:15" hidden="1">
      <c r="A303" s="89"/>
      <c r="C303" s="122"/>
      <c r="H303" s="95"/>
    </row>
    <row r="304" spans="1:15" ht="18" hidden="1">
      <c r="A304" s="321" t="s">
        <v>34</v>
      </c>
      <c r="B304" s="322"/>
      <c r="C304" s="322"/>
      <c r="D304" s="322"/>
      <c r="E304" s="322"/>
      <c r="F304" s="322"/>
      <c r="G304" s="322"/>
      <c r="H304" s="323"/>
    </row>
    <row r="305" spans="1:8" hidden="1">
      <c r="A305" s="324" t="s">
        <v>0</v>
      </c>
      <c r="B305" s="325"/>
      <c r="C305" s="325"/>
      <c r="D305" s="325"/>
      <c r="E305" s="325"/>
      <c r="F305" s="325"/>
      <c r="G305" s="325"/>
      <c r="H305" s="88"/>
    </row>
    <row r="306" spans="1:8" hidden="1">
      <c r="A306" s="89" t="s">
        <v>5</v>
      </c>
      <c r="B306" s="90" t="s">
        <v>5</v>
      </c>
      <c r="C306" s="116"/>
      <c r="D306" s="87" t="s">
        <v>43</v>
      </c>
      <c r="E306" s="87" t="s">
        <v>44</v>
      </c>
      <c r="F306" s="87" t="s">
        <v>45</v>
      </c>
      <c r="G306" s="87" t="s">
        <v>46</v>
      </c>
      <c r="H306" s="88" t="s">
        <v>47</v>
      </c>
    </row>
    <row r="307" spans="1:8" hidden="1">
      <c r="A307" s="89">
        <v>18</v>
      </c>
      <c r="B307" s="91" t="s">
        <v>118</v>
      </c>
      <c r="C307" s="119"/>
      <c r="D307" s="204">
        <f>$L$2*D274</f>
        <v>4273.92</v>
      </c>
      <c r="E307" s="204">
        <f t="shared" ref="E307:H307" si="6">$L$2*E274</f>
        <v>3210.21</v>
      </c>
      <c r="F307" s="204">
        <f t="shared" si="6"/>
        <v>2362.21</v>
      </c>
      <c r="G307" s="204">
        <f t="shared" si="6"/>
        <v>1796.7</v>
      </c>
      <c r="H307" s="204">
        <f t="shared" si="6"/>
        <v>1423.5800000000002</v>
      </c>
    </row>
    <row r="308" spans="1:8" hidden="1">
      <c r="A308" s="89">
        <v>25</v>
      </c>
      <c r="B308" s="91" t="s">
        <v>6</v>
      </c>
      <c r="C308" s="119"/>
      <c r="D308" s="204">
        <f t="shared" ref="D308:H333" si="7">$L$2*D275</f>
        <v>4751.45</v>
      </c>
      <c r="E308" s="204">
        <f t="shared" si="7"/>
        <v>3581.21</v>
      </c>
      <c r="F308" s="204">
        <f t="shared" si="7"/>
        <v>2627.7400000000002</v>
      </c>
      <c r="G308" s="204">
        <f t="shared" si="7"/>
        <v>2002.3400000000001</v>
      </c>
      <c r="H308" s="204">
        <f t="shared" si="7"/>
        <v>1578.3400000000001</v>
      </c>
    </row>
    <row r="309" spans="1:8" hidden="1">
      <c r="A309" s="89">
        <v>30</v>
      </c>
      <c r="B309" s="91" t="s">
        <v>7</v>
      </c>
      <c r="C309" s="119"/>
      <c r="D309" s="204">
        <f t="shared" si="7"/>
        <v>5498.75</v>
      </c>
      <c r="E309" s="204">
        <f t="shared" si="7"/>
        <v>4211.38</v>
      </c>
      <c r="F309" s="204">
        <f t="shared" si="7"/>
        <v>3123.29</v>
      </c>
      <c r="G309" s="204">
        <f t="shared" si="7"/>
        <v>2374.4</v>
      </c>
      <c r="H309" s="204">
        <f t="shared" si="7"/>
        <v>1830.6200000000001</v>
      </c>
    </row>
    <row r="310" spans="1:8" hidden="1">
      <c r="A310" s="89">
        <v>35</v>
      </c>
      <c r="B310" s="91" t="s">
        <v>8</v>
      </c>
      <c r="C310" s="119"/>
      <c r="D310" s="204">
        <f t="shared" si="7"/>
        <v>6099.2400000000007</v>
      </c>
      <c r="E310" s="204">
        <f t="shared" si="7"/>
        <v>4686.79</v>
      </c>
      <c r="F310" s="204">
        <f t="shared" si="7"/>
        <v>3473.6200000000003</v>
      </c>
      <c r="G310" s="204">
        <f t="shared" si="7"/>
        <v>2705.1200000000003</v>
      </c>
      <c r="H310" s="204">
        <f t="shared" si="7"/>
        <v>2028.3100000000002</v>
      </c>
    </row>
    <row r="311" spans="1:8" hidden="1">
      <c r="A311" s="89">
        <v>40</v>
      </c>
      <c r="B311" s="91" t="s">
        <v>9</v>
      </c>
      <c r="C311" s="119"/>
      <c r="D311" s="204">
        <f t="shared" si="7"/>
        <v>6885.76</v>
      </c>
      <c r="E311" s="204">
        <f t="shared" si="7"/>
        <v>5309.01</v>
      </c>
      <c r="F311" s="204">
        <f t="shared" si="7"/>
        <v>3938.4300000000003</v>
      </c>
      <c r="G311" s="204">
        <f t="shared" si="7"/>
        <v>3019.94</v>
      </c>
      <c r="H311" s="204">
        <f t="shared" si="7"/>
        <v>2296.4900000000002</v>
      </c>
    </row>
    <row r="312" spans="1:8" hidden="1">
      <c r="A312" s="89">
        <v>45</v>
      </c>
      <c r="B312" s="91" t="s">
        <v>10</v>
      </c>
      <c r="C312" s="119"/>
      <c r="D312" s="204">
        <f t="shared" si="7"/>
        <v>7999.29</v>
      </c>
      <c r="E312" s="204">
        <f t="shared" si="7"/>
        <v>6118.85</v>
      </c>
      <c r="F312" s="204">
        <f t="shared" si="7"/>
        <v>4443.5200000000004</v>
      </c>
      <c r="G312" s="204">
        <f t="shared" si="7"/>
        <v>3441.82</v>
      </c>
      <c r="H312" s="204">
        <f t="shared" si="7"/>
        <v>2668.55</v>
      </c>
    </row>
    <row r="313" spans="1:8" hidden="1">
      <c r="A313" s="89">
        <v>50</v>
      </c>
      <c r="B313" s="91" t="s">
        <v>11</v>
      </c>
      <c r="C313" s="119"/>
      <c r="D313" s="204">
        <f t="shared" si="7"/>
        <v>8763.02</v>
      </c>
      <c r="E313" s="204">
        <f t="shared" si="7"/>
        <v>6874.63</v>
      </c>
      <c r="F313" s="204">
        <f t="shared" si="7"/>
        <v>5174.92</v>
      </c>
      <c r="G313" s="204">
        <f t="shared" si="7"/>
        <v>3859.46</v>
      </c>
      <c r="H313" s="204">
        <f t="shared" si="7"/>
        <v>2928.25</v>
      </c>
    </row>
    <row r="314" spans="1:8" hidden="1">
      <c r="A314" s="89">
        <v>55</v>
      </c>
      <c r="B314" s="91" t="s">
        <v>12</v>
      </c>
      <c r="C314" s="119"/>
      <c r="D314" s="204">
        <f t="shared" si="7"/>
        <v>10352.49</v>
      </c>
      <c r="E314" s="204">
        <f t="shared" si="7"/>
        <v>7940.46</v>
      </c>
      <c r="F314" s="204">
        <f t="shared" si="7"/>
        <v>5723.47</v>
      </c>
      <c r="G314" s="204">
        <f t="shared" si="7"/>
        <v>4473.2</v>
      </c>
      <c r="H314" s="204">
        <f t="shared" si="7"/>
        <v>3464.0800000000004</v>
      </c>
    </row>
    <row r="315" spans="1:8" hidden="1">
      <c r="A315" s="89">
        <v>60</v>
      </c>
      <c r="B315" s="91"/>
      <c r="C315" s="119"/>
      <c r="D315" s="204">
        <f t="shared" si="7"/>
        <v>11438.460000000001</v>
      </c>
      <c r="E315" s="204">
        <f t="shared" si="7"/>
        <v>8792.17</v>
      </c>
      <c r="F315" s="204">
        <f t="shared" si="7"/>
        <v>6292.6900000000005</v>
      </c>
      <c r="G315" s="204">
        <f t="shared" si="7"/>
        <v>4936.42</v>
      </c>
      <c r="H315" s="204">
        <f t="shared" si="7"/>
        <v>3834.55</v>
      </c>
    </row>
    <row r="316" spans="1:8" hidden="1">
      <c r="A316" s="89">
        <v>61</v>
      </c>
      <c r="B316" s="91"/>
      <c r="C316" s="119"/>
      <c r="D316" s="204">
        <f t="shared" si="7"/>
        <v>12874.230000000001</v>
      </c>
      <c r="E316" s="204">
        <f t="shared" si="7"/>
        <v>9891.92</v>
      </c>
      <c r="F316" s="204">
        <f t="shared" si="7"/>
        <v>7086.1</v>
      </c>
      <c r="G316" s="204">
        <f t="shared" si="7"/>
        <v>5553.34</v>
      </c>
      <c r="H316" s="204">
        <f t="shared" si="7"/>
        <v>4318.97</v>
      </c>
    </row>
    <row r="317" spans="1:8" hidden="1">
      <c r="A317" s="89">
        <v>62</v>
      </c>
      <c r="B317" s="91"/>
      <c r="C317" s="119"/>
      <c r="D317" s="204">
        <f t="shared" si="7"/>
        <v>14307.880000000001</v>
      </c>
      <c r="E317" s="204">
        <f t="shared" si="7"/>
        <v>10995.91</v>
      </c>
      <c r="F317" s="204">
        <f t="shared" si="7"/>
        <v>7875.27</v>
      </c>
      <c r="G317" s="204">
        <f t="shared" si="7"/>
        <v>6175.56</v>
      </c>
      <c r="H317" s="204">
        <f t="shared" si="7"/>
        <v>4800.21</v>
      </c>
    </row>
    <row r="318" spans="1:8" hidden="1">
      <c r="A318" s="89">
        <v>63</v>
      </c>
      <c r="B318" s="91"/>
      <c r="C318" s="119"/>
      <c r="D318" s="204">
        <f t="shared" si="7"/>
        <v>15741.53</v>
      </c>
      <c r="E318" s="204">
        <f t="shared" si="7"/>
        <v>12099.37</v>
      </c>
      <c r="F318" s="204">
        <f t="shared" si="7"/>
        <v>8666.0300000000007</v>
      </c>
      <c r="G318" s="204">
        <f t="shared" si="7"/>
        <v>6797.7800000000007</v>
      </c>
      <c r="H318" s="204">
        <f t="shared" si="7"/>
        <v>5283.5700000000006</v>
      </c>
    </row>
    <row r="319" spans="1:8" hidden="1">
      <c r="A319" s="89">
        <v>64</v>
      </c>
      <c r="B319" s="91"/>
      <c r="C319" s="119"/>
      <c r="D319" s="204">
        <f t="shared" si="7"/>
        <v>17172</v>
      </c>
      <c r="E319" s="204">
        <f t="shared" si="7"/>
        <v>13200.710000000001</v>
      </c>
      <c r="F319" s="204">
        <f t="shared" si="7"/>
        <v>9456.7900000000009</v>
      </c>
      <c r="G319" s="204">
        <f t="shared" si="7"/>
        <v>7417.88</v>
      </c>
      <c r="H319" s="204">
        <f t="shared" si="7"/>
        <v>5764.81</v>
      </c>
    </row>
    <row r="320" spans="1:8" hidden="1">
      <c r="A320" s="89">
        <v>65</v>
      </c>
      <c r="B320" s="91"/>
      <c r="C320" s="119"/>
      <c r="D320" s="204">
        <f t="shared" si="7"/>
        <v>18568.02</v>
      </c>
      <c r="E320" s="204">
        <f t="shared" si="7"/>
        <v>14368.300000000001</v>
      </c>
      <c r="F320" s="204">
        <f t="shared" si="7"/>
        <v>10307.44</v>
      </c>
      <c r="G320" s="204">
        <f t="shared" si="7"/>
        <v>8079.3200000000006</v>
      </c>
      <c r="H320" s="204">
        <f t="shared" si="7"/>
        <v>6559.81</v>
      </c>
    </row>
    <row r="321" spans="1:8" hidden="1">
      <c r="A321" s="89">
        <v>66</v>
      </c>
      <c r="B321" s="91"/>
      <c r="C321" s="119"/>
      <c r="D321" s="204">
        <f t="shared" si="7"/>
        <v>19660.350000000002</v>
      </c>
      <c r="E321" s="204">
        <f t="shared" si="7"/>
        <v>15213.650000000001</v>
      </c>
      <c r="F321" s="204">
        <f t="shared" si="7"/>
        <v>10916.94</v>
      </c>
      <c r="G321" s="204">
        <f t="shared" si="7"/>
        <v>8554.73</v>
      </c>
      <c r="H321" s="204">
        <f t="shared" si="7"/>
        <v>6950.9500000000007</v>
      </c>
    </row>
    <row r="322" spans="1:8" hidden="1">
      <c r="A322" s="89">
        <v>67</v>
      </c>
      <c r="B322" s="91"/>
      <c r="C322" s="119"/>
      <c r="D322" s="204">
        <f t="shared" si="7"/>
        <v>21848.190000000002</v>
      </c>
      <c r="E322" s="204">
        <f t="shared" si="7"/>
        <v>16905.41</v>
      </c>
      <c r="F322" s="204">
        <f t="shared" si="7"/>
        <v>12132.230000000001</v>
      </c>
      <c r="G322" s="204">
        <f t="shared" si="7"/>
        <v>9507.1400000000012</v>
      </c>
      <c r="H322" s="204">
        <f t="shared" si="7"/>
        <v>7722.1</v>
      </c>
    </row>
    <row r="323" spans="1:8" hidden="1">
      <c r="A323" s="89">
        <v>68</v>
      </c>
      <c r="B323" s="91"/>
      <c r="C323" s="119"/>
      <c r="D323" s="204">
        <f t="shared" si="7"/>
        <v>24040.27</v>
      </c>
      <c r="E323" s="204">
        <f t="shared" si="7"/>
        <v>18604.060000000001</v>
      </c>
      <c r="F323" s="204">
        <f t="shared" si="7"/>
        <v>13348.050000000001</v>
      </c>
      <c r="G323" s="204">
        <f t="shared" si="7"/>
        <v>10460.08</v>
      </c>
      <c r="H323" s="204">
        <f t="shared" si="7"/>
        <v>8500.1400000000012</v>
      </c>
    </row>
    <row r="324" spans="1:8" hidden="1">
      <c r="A324" s="89">
        <v>69</v>
      </c>
      <c r="B324" s="91"/>
      <c r="C324" s="119"/>
      <c r="D324" s="204">
        <f t="shared" si="7"/>
        <v>25131.54</v>
      </c>
      <c r="E324" s="204">
        <f t="shared" si="7"/>
        <v>19447.82</v>
      </c>
      <c r="F324" s="204">
        <f t="shared" si="7"/>
        <v>13953.310000000001</v>
      </c>
      <c r="G324" s="204">
        <f t="shared" si="7"/>
        <v>10936.550000000001</v>
      </c>
      <c r="H324" s="204">
        <f t="shared" si="7"/>
        <v>8887.57</v>
      </c>
    </row>
    <row r="325" spans="1:8" hidden="1">
      <c r="A325" s="89">
        <v>70</v>
      </c>
      <c r="B325" s="91"/>
      <c r="C325" s="119"/>
      <c r="D325" s="204">
        <f t="shared" si="7"/>
        <v>25457.49</v>
      </c>
      <c r="E325" s="204">
        <f t="shared" si="7"/>
        <v>19758.400000000001</v>
      </c>
      <c r="F325" s="204">
        <f t="shared" si="7"/>
        <v>14167.960000000001</v>
      </c>
      <c r="G325" s="204">
        <f t="shared" si="7"/>
        <v>11140.6</v>
      </c>
      <c r="H325" s="204">
        <f t="shared" si="7"/>
        <v>9001.52</v>
      </c>
    </row>
    <row r="326" spans="1:8" hidden="1">
      <c r="A326" s="89">
        <v>71</v>
      </c>
      <c r="B326" s="91"/>
      <c r="C326" s="119"/>
      <c r="D326" s="204">
        <f t="shared" si="7"/>
        <v>28640.670000000002</v>
      </c>
      <c r="E326" s="204">
        <f t="shared" si="7"/>
        <v>22235.09</v>
      </c>
      <c r="F326" s="204">
        <f t="shared" si="7"/>
        <v>15940.28</v>
      </c>
      <c r="G326" s="204">
        <f t="shared" si="7"/>
        <v>12540.33</v>
      </c>
      <c r="H326" s="204">
        <f t="shared" si="7"/>
        <v>10132.540000000001</v>
      </c>
    </row>
    <row r="327" spans="1:8" hidden="1">
      <c r="A327" s="89">
        <v>72</v>
      </c>
      <c r="B327" s="91"/>
      <c r="C327" s="119"/>
      <c r="D327" s="204">
        <f t="shared" si="7"/>
        <v>31831.800000000003</v>
      </c>
      <c r="E327" s="204">
        <f t="shared" si="7"/>
        <v>24703.300000000003</v>
      </c>
      <c r="F327" s="204">
        <f t="shared" si="7"/>
        <v>17715.25</v>
      </c>
      <c r="G327" s="204">
        <f t="shared" si="7"/>
        <v>13935.820000000002</v>
      </c>
      <c r="H327" s="204">
        <f t="shared" si="7"/>
        <v>11260.91</v>
      </c>
    </row>
    <row r="328" spans="1:8" hidden="1">
      <c r="A328" s="89">
        <v>73</v>
      </c>
      <c r="B328" s="91"/>
      <c r="C328" s="119"/>
      <c r="D328" s="204">
        <f t="shared" si="7"/>
        <v>35015.51</v>
      </c>
      <c r="E328" s="204">
        <f t="shared" si="7"/>
        <v>27177.34</v>
      </c>
      <c r="F328" s="204">
        <f t="shared" si="7"/>
        <v>19485.45</v>
      </c>
      <c r="G328" s="204">
        <f t="shared" si="7"/>
        <v>15331.84</v>
      </c>
      <c r="H328" s="204">
        <f t="shared" si="7"/>
        <v>12388.75</v>
      </c>
    </row>
    <row r="329" spans="1:8" hidden="1">
      <c r="A329" s="89">
        <v>74</v>
      </c>
      <c r="B329" s="91"/>
      <c r="C329" s="119"/>
      <c r="D329" s="204">
        <f t="shared" si="7"/>
        <v>38201.870000000003</v>
      </c>
      <c r="E329" s="204">
        <f t="shared" si="7"/>
        <v>29652.97</v>
      </c>
      <c r="F329" s="204">
        <f t="shared" si="7"/>
        <v>21265.190000000002</v>
      </c>
      <c r="G329" s="204">
        <f t="shared" si="7"/>
        <v>16734.75</v>
      </c>
      <c r="H329" s="204">
        <f t="shared" si="7"/>
        <v>13515.53</v>
      </c>
    </row>
    <row r="330" spans="1:8" hidden="1">
      <c r="A330" s="89">
        <v>75</v>
      </c>
      <c r="B330" s="91" t="s">
        <v>13</v>
      </c>
      <c r="C330" s="119"/>
      <c r="D330" s="204">
        <f t="shared" si="7"/>
        <v>41793.15</v>
      </c>
      <c r="E330" s="204">
        <f t="shared" si="7"/>
        <v>33074.120000000003</v>
      </c>
      <c r="F330" s="204">
        <f t="shared" si="7"/>
        <v>24390.07</v>
      </c>
      <c r="G330" s="204">
        <f t="shared" si="7"/>
        <v>18314.68</v>
      </c>
      <c r="H330" s="204">
        <f t="shared" si="7"/>
        <v>15510.980000000001</v>
      </c>
    </row>
    <row r="331" spans="1:8" hidden="1">
      <c r="A331" s="89">
        <v>1</v>
      </c>
      <c r="B331" s="91" t="s">
        <v>14</v>
      </c>
      <c r="C331" s="119"/>
      <c r="D331" s="204">
        <f t="shared" si="7"/>
        <v>1903.23</v>
      </c>
      <c r="E331" s="204">
        <f t="shared" si="7"/>
        <v>1356.27</v>
      </c>
      <c r="F331" s="204">
        <f t="shared" si="7"/>
        <v>1028.73</v>
      </c>
      <c r="G331" s="204">
        <f t="shared" si="7"/>
        <v>903.12</v>
      </c>
      <c r="H331" s="204">
        <f t="shared" si="7"/>
        <v>649.78000000000009</v>
      </c>
    </row>
    <row r="332" spans="1:8" hidden="1">
      <c r="A332" s="89">
        <v>2</v>
      </c>
      <c r="B332" s="91" t="s">
        <v>1</v>
      </c>
      <c r="C332" s="119"/>
      <c r="D332" s="204">
        <f t="shared" si="7"/>
        <v>3097.8500000000004</v>
      </c>
      <c r="E332" s="204">
        <f t="shared" si="7"/>
        <v>2137.4900000000002</v>
      </c>
      <c r="F332" s="204">
        <f t="shared" si="7"/>
        <v>1622.8600000000001</v>
      </c>
      <c r="G332" s="204">
        <f t="shared" si="7"/>
        <v>1429.94</v>
      </c>
      <c r="H332" s="204">
        <f t="shared" si="7"/>
        <v>955.06000000000006</v>
      </c>
    </row>
    <row r="333" spans="1:8" hidden="1">
      <c r="A333" s="89">
        <v>3</v>
      </c>
      <c r="B333" s="91" t="s">
        <v>15</v>
      </c>
      <c r="C333" s="119"/>
      <c r="D333" s="204">
        <f t="shared" si="7"/>
        <v>4536.2700000000004</v>
      </c>
      <c r="E333" s="204">
        <f t="shared" si="7"/>
        <v>3114.28</v>
      </c>
      <c r="F333" s="204">
        <f t="shared" si="7"/>
        <v>2368.5700000000002</v>
      </c>
      <c r="G333" s="204">
        <f t="shared" si="7"/>
        <v>2071.77</v>
      </c>
      <c r="H333" s="204">
        <f t="shared" si="7"/>
        <v>1453.79</v>
      </c>
    </row>
    <row r="334" spans="1:8" hidden="1">
      <c r="A334" s="89">
        <v>1</v>
      </c>
      <c r="B334" s="91" t="s">
        <v>3</v>
      </c>
      <c r="C334" s="119"/>
      <c r="D334" s="92">
        <f t="shared" ref="D334:H335" si="8">+D301*$L$2</f>
        <v>119.25</v>
      </c>
      <c r="E334" s="92">
        <f t="shared" si="8"/>
        <v>119.25</v>
      </c>
      <c r="F334" s="92">
        <f t="shared" si="8"/>
        <v>119.25</v>
      </c>
      <c r="G334" s="92">
        <f t="shared" si="8"/>
        <v>119.25</v>
      </c>
      <c r="H334" s="93">
        <f t="shared" si="8"/>
        <v>119.25</v>
      </c>
    </row>
    <row r="335" spans="1:8" ht="14" hidden="1" thickBot="1">
      <c r="A335" s="96">
        <v>1</v>
      </c>
      <c r="B335" s="97" t="s">
        <v>2</v>
      </c>
      <c r="C335" s="126"/>
      <c r="D335" s="98">
        <f t="shared" si="8"/>
        <v>159</v>
      </c>
      <c r="E335" s="98">
        <f t="shared" si="8"/>
        <v>159</v>
      </c>
      <c r="F335" s="98">
        <f t="shared" si="8"/>
        <v>159</v>
      </c>
      <c r="G335" s="98">
        <f t="shared" si="8"/>
        <v>159</v>
      </c>
      <c r="H335" s="99">
        <f t="shared" si="8"/>
        <v>159</v>
      </c>
    </row>
    <row r="336" spans="1:8" ht="14" hidden="1" thickBot="1"/>
    <row r="337" spans="1:15" ht="18" hidden="1">
      <c r="A337" s="318" t="s">
        <v>48</v>
      </c>
      <c r="B337" s="319"/>
      <c r="C337" s="319"/>
      <c r="D337" s="319"/>
      <c r="E337" s="319"/>
      <c r="F337" s="319"/>
      <c r="G337" s="319"/>
      <c r="H337" s="320"/>
    </row>
    <row r="338" spans="1:15" ht="18" hidden="1">
      <c r="A338" s="321" t="s">
        <v>28</v>
      </c>
      <c r="B338" s="322"/>
      <c r="C338" s="322"/>
      <c r="D338" s="322"/>
      <c r="E338" s="322"/>
      <c r="F338" s="322"/>
      <c r="G338" s="322"/>
      <c r="H338" s="323"/>
    </row>
    <row r="339" spans="1:15" hidden="1">
      <c r="A339" s="324" t="s">
        <v>0</v>
      </c>
      <c r="B339" s="325"/>
      <c r="C339" s="325"/>
      <c r="D339" s="325"/>
      <c r="E339" s="325"/>
      <c r="F339" s="325"/>
      <c r="G339" s="325"/>
      <c r="H339" s="88"/>
    </row>
    <row r="340" spans="1:15" hidden="1">
      <c r="A340" s="89" t="s">
        <v>5</v>
      </c>
      <c r="B340" s="90" t="s">
        <v>5</v>
      </c>
      <c r="C340" s="116"/>
      <c r="D340" s="87"/>
      <c r="E340" s="87"/>
      <c r="F340" s="87"/>
      <c r="G340" s="87"/>
      <c r="H340" s="88"/>
    </row>
    <row r="341" spans="1:15" ht="14" hidden="1">
      <c r="A341" s="89">
        <v>18</v>
      </c>
      <c r="B341" s="91" t="s">
        <v>118</v>
      </c>
      <c r="C341" s="119"/>
      <c r="D341" s="205">
        <v>6243</v>
      </c>
      <c r="E341" s="205">
        <v>4688</v>
      </c>
      <c r="F341" s="205">
        <v>3447</v>
      </c>
      <c r="G341" s="205">
        <v>2611</v>
      </c>
      <c r="H341" s="205">
        <v>2062</v>
      </c>
      <c r="J341" s="112" t="b">
        <v>1</v>
      </c>
      <c r="K341" s="112" t="b">
        <v>1</v>
      </c>
      <c r="L341" s="112" t="b">
        <v>1</v>
      </c>
      <c r="M341" s="112" t="b">
        <v>1</v>
      </c>
      <c r="N341" s="112" t="b">
        <v>1</v>
      </c>
      <c r="O341" s="112"/>
    </row>
    <row r="342" spans="1:15" ht="14" hidden="1">
      <c r="A342" s="89">
        <v>25</v>
      </c>
      <c r="B342" s="91" t="s">
        <v>6</v>
      </c>
      <c r="C342" s="119"/>
      <c r="D342" s="205">
        <v>6942</v>
      </c>
      <c r="E342" s="205">
        <v>5229</v>
      </c>
      <c r="F342" s="205">
        <v>3826</v>
      </c>
      <c r="G342" s="205">
        <v>2909</v>
      </c>
      <c r="H342" s="205">
        <v>2291</v>
      </c>
      <c r="J342" s="112" t="b">
        <v>1</v>
      </c>
      <c r="K342" s="112" t="b">
        <v>1</v>
      </c>
      <c r="L342" s="112" t="b">
        <v>1</v>
      </c>
      <c r="M342" s="112" t="b">
        <v>1</v>
      </c>
      <c r="N342" s="112" t="b">
        <v>1</v>
      </c>
      <c r="O342" s="112"/>
    </row>
    <row r="343" spans="1:15" ht="14" hidden="1">
      <c r="A343" s="89">
        <v>30</v>
      </c>
      <c r="B343" s="91" t="s">
        <v>7</v>
      </c>
      <c r="C343" s="119"/>
      <c r="D343" s="205">
        <v>8044</v>
      </c>
      <c r="E343" s="205">
        <v>6153</v>
      </c>
      <c r="F343" s="205">
        <v>4561</v>
      </c>
      <c r="G343" s="205">
        <v>3456</v>
      </c>
      <c r="H343" s="205">
        <v>2662</v>
      </c>
      <c r="J343" s="112" t="b">
        <v>1</v>
      </c>
      <c r="K343" s="112" t="b">
        <v>1</v>
      </c>
      <c r="L343" s="112" t="b">
        <v>1</v>
      </c>
      <c r="M343" s="112" t="b">
        <v>1</v>
      </c>
      <c r="N343" s="112" t="b">
        <v>1</v>
      </c>
      <c r="O343" s="112"/>
    </row>
    <row r="344" spans="1:15" ht="14" hidden="1">
      <c r="A344" s="89">
        <v>35</v>
      </c>
      <c r="B344" s="91" t="s">
        <v>8</v>
      </c>
      <c r="C344" s="119"/>
      <c r="D344" s="205">
        <v>8925</v>
      </c>
      <c r="E344" s="205">
        <v>6848</v>
      </c>
      <c r="F344" s="205">
        <v>5078</v>
      </c>
      <c r="G344" s="205">
        <v>3949</v>
      </c>
      <c r="H344" s="205">
        <v>2954</v>
      </c>
      <c r="J344" s="112" t="b">
        <v>1</v>
      </c>
      <c r="K344" s="112" t="b">
        <v>1</v>
      </c>
      <c r="L344" s="112" t="b">
        <v>1</v>
      </c>
      <c r="M344" s="112" t="b">
        <v>1</v>
      </c>
      <c r="N344" s="112" t="b">
        <v>1</v>
      </c>
      <c r="O344" s="112"/>
    </row>
    <row r="345" spans="1:15" ht="14" hidden="1">
      <c r="A345" s="89">
        <v>40</v>
      </c>
      <c r="B345" s="91" t="s">
        <v>9</v>
      </c>
      <c r="C345" s="119"/>
      <c r="D345" s="205">
        <v>10072</v>
      </c>
      <c r="E345" s="205">
        <v>7769</v>
      </c>
      <c r="F345" s="205">
        <v>5759</v>
      </c>
      <c r="G345" s="205">
        <v>4410</v>
      </c>
      <c r="H345" s="205">
        <v>3351</v>
      </c>
      <c r="J345" s="112" t="b">
        <v>1</v>
      </c>
      <c r="K345" s="112" t="b">
        <v>1</v>
      </c>
      <c r="L345" s="112" t="b">
        <v>1</v>
      </c>
      <c r="M345" s="112" t="b">
        <v>1</v>
      </c>
      <c r="N345" s="112" t="b">
        <v>1</v>
      </c>
      <c r="O345" s="112"/>
    </row>
    <row r="346" spans="1:15" ht="14" hidden="1">
      <c r="A346" s="89">
        <v>45</v>
      </c>
      <c r="B346" s="91" t="s">
        <v>10</v>
      </c>
      <c r="C346" s="119"/>
      <c r="D346" s="205">
        <v>11710</v>
      </c>
      <c r="E346" s="205">
        <v>8942</v>
      </c>
      <c r="F346" s="205">
        <v>6497</v>
      </c>
      <c r="G346" s="205">
        <v>5023</v>
      </c>
      <c r="H346" s="205">
        <v>3899</v>
      </c>
      <c r="J346" s="112" t="b">
        <v>1</v>
      </c>
      <c r="K346" s="112" t="b">
        <v>1</v>
      </c>
      <c r="L346" s="112" t="b">
        <v>1</v>
      </c>
      <c r="M346" s="112" t="b">
        <v>1</v>
      </c>
      <c r="N346" s="112" t="b">
        <v>1</v>
      </c>
      <c r="O346" s="112"/>
    </row>
    <row r="347" spans="1:15" ht="14" hidden="1">
      <c r="A347" s="89">
        <v>50</v>
      </c>
      <c r="B347" s="91" t="s">
        <v>11</v>
      </c>
      <c r="C347" s="119"/>
      <c r="D347" s="205">
        <v>12829</v>
      </c>
      <c r="E347" s="205">
        <v>10064</v>
      </c>
      <c r="F347" s="205">
        <v>7572</v>
      </c>
      <c r="G347" s="205">
        <v>5651</v>
      </c>
      <c r="H347" s="205">
        <v>4279</v>
      </c>
      <c r="J347" s="112" t="b">
        <v>1</v>
      </c>
      <c r="K347" s="112" t="b">
        <v>1</v>
      </c>
      <c r="L347" s="112" t="b">
        <v>1</v>
      </c>
      <c r="M347" s="112" t="b">
        <v>1</v>
      </c>
      <c r="N347" s="112" t="b">
        <v>1</v>
      </c>
      <c r="O347" s="112"/>
    </row>
    <row r="348" spans="1:15" ht="14" hidden="1">
      <c r="A348" s="89">
        <v>55</v>
      </c>
      <c r="B348" s="91" t="s">
        <v>12</v>
      </c>
      <c r="C348" s="119"/>
      <c r="D348" s="205">
        <v>15161</v>
      </c>
      <c r="E348" s="205">
        <v>11630</v>
      </c>
      <c r="F348" s="205">
        <v>8382</v>
      </c>
      <c r="G348" s="205">
        <v>6549</v>
      </c>
      <c r="H348" s="205">
        <v>5063</v>
      </c>
      <c r="J348" s="112" t="b">
        <v>1</v>
      </c>
      <c r="K348" s="112" t="b">
        <v>1</v>
      </c>
      <c r="L348" s="112" t="b">
        <v>1</v>
      </c>
      <c r="M348" s="112" t="b">
        <v>1</v>
      </c>
      <c r="N348" s="112" t="b">
        <v>1</v>
      </c>
      <c r="O348" s="112"/>
    </row>
    <row r="349" spans="1:15" ht="14" hidden="1">
      <c r="A349" s="89">
        <v>60</v>
      </c>
      <c r="B349" s="91"/>
      <c r="C349" s="119"/>
      <c r="D349" s="205">
        <v>16761</v>
      </c>
      <c r="E349" s="205">
        <v>12875</v>
      </c>
      <c r="F349" s="205">
        <v>9223</v>
      </c>
      <c r="G349" s="205">
        <v>7221</v>
      </c>
      <c r="H349" s="205">
        <v>5599</v>
      </c>
      <c r="J349" s="112" t="b">
        <v>1</v>
      </c>
      <c r="K349" s="112" t="b">
        <v>1</v>
      </c>
      <c r="L349" s="112" t="b">
        <v>1</v>
      </c>
      <c r="M349" s="112" t="b">
        <v>1</v>
      </c>
      <c r="N349" s="112" t="b">
        <v>1</v>
      </c>
      <c r="O349" s="112"/>
    </row>
    <row r="350" spans="1:15" ht="14" hidden="1">
      <c r="A350" s="89">
        <v>61</v>
      </c>
      <c r="B350" s="91"/>
      <c r="C350" s="119"/>
      <c r="D350" s="205">
        <v>18862</v>
      </c>
      <c r="E350" s="205">
        <v>14490</v>
      </c>
      <c r="F350" s="205">
        <v>10381</v>
      </c>
      <c r="G350" s="205">
        <v>8133</v>
      </c>
      <c r="H350" s="205">
        <v>6307</v>
      </c>
      <c r="J350" s="112" t="b">
        <v>1</v>
      </c>
      <c r="K350" s="112" t="b">
        <v>1</v>
      </c>
      <c r="L350" s="112" t="b">
        <v>1</v>
      </c>
      <c r="M350" s="112" t="b">
        <v>1</v>
      </c>
      <c r="N350" s="112" t="b">
        <v>1</v>
      </c>
      <c r="O350" s="112"/>
    </row>
    <row r="351" spans="1:15" ht="14" hidden="1">
      <c r="A351" s="89">
        <v>62</v>
      </c>
      <c r="B351" s="91"/>
      <c r="C351" s="119"/>
      <c r="D351" s="205">
        <v>20972</v>
      </c>
      <c r="E351" s="205">
        <v>16111</v>
      </c>
      <c r="F351" s="205">
        <v>11537</v>
      </c>
      <c r="G351" s="205">
        <v>9045</v>
      </c>
      <c r="H351" s="205">
        <v>7016</v>
      </c>
      <c r="J351" s="112" t="b">
        <v>1</v>
      </c>
      <c r="K351" s="112" t="b">
        <v>1</v>
      </c>
      <c r="L351" s="112" t="b">
        <v>1</v>
      </c>
      <c r="M351" s="112" t="b">
        <v>1</v>
      </c>
      <c r="N351" s="112" t="b">
        <v>1</v>
      </c>
      <c r="O351" s="112"/>
    </row>
    <row r="352" spans="1:15" ht="14" hidden="1">
      <c r="A352" s="89">
        <v>63</v>
      </c>
      <c r="B352" s="91"/>
      <c r="C352" s="119"/>
      <c r="D352" s="205">
        <v>23066</v>
      </c>
      <c r="E352" s="205">
        <v>17736</v>
      </c>
      <c r="F352" s="205">
        <v>12707</v>
      </c>
      <c r="G352" s="205">
        <v>9960</v>
      </c>
      <c r="H352" s="205">
        <v>7735</v>
      </c>
      <c r="J352" s="112" t="b">
        <v>1</v>
      </c>
      <c r="K352" s="112" t="b">
        <v>1</v>
      </c>
      <c r="L352" s="112" t="b">
        <v>1</v>
      </c>
      <c r="M352" s="112" t="b">
        <v>1</v>
      </c>
      <c r="N352" s="112" t="b">
        <v>1</v>
      </c>
      <c r="O352" s="112"/>
    </row>
    <row r="353" spans="1:15" ht="14" hidden="1">
      <c r="A353" s="89">
        <v>64</v>
      </c>
      <c r="B353" s="91"/>
      <c r="C353" s="119"/>
      <c r="D353" s="205">
        <v>25172</v>
      </c>
      <c r="E353" s="205">
        <v>19348</v>
      </c>
      <c r="F353" s="205">
        <v>13862</v>
      </c>
      <c r="G353" s="205">
        <v>10866</v>
      </c>
      <c r="H353" s="205">
        <v>8441</v>
      </c>
      <c r="J353" s="112" t="b">
        <v>1</v>
      </c>
      <c r="K353" s="112" t="b">
        <v>1</v>
      </c>
      <c r="L353" s="112" t="b">
        <v>1</v>
      </c>
      <c r="M353" s="112" t="b">
        <v>1</v>
      </c>
      <c r="N353" s="112" t="b">
        <v>1</v>
      </c>
      <c r="O353" s="112"/>
    </row>
    <row r="354" spans="1:15" ht="14" hidden="1">
      <c r="A354" s="89">
        <v>65</v>
      </c>
      <c r="B354" s="91"/>
      <c r="C354" s="119"/>
      <c r="D354" s="205">
        <v>27213</v>
      </c>
      <c r="E354" s="205">
        <v>21057</v>
      </c>
      <c r="F354" s="205">
        <v>15116</v>
      </c>
      <c r="G354" s="205">
        <v>11841</v>
      </c>
      <c r="H354" s="205">
        <v>9609</v>
      </c>
      <c r="J354" s="112" t="b">
        <v>1</v>
      </c>
      <c r="K354" s="112" t="b">
        <v>1</v>
      </c>
      <c r="L354" s="112" t="b">
        <v>1</v>
      </c>
      <c r="M354" s="112" t="b">
        <v>1</v>
      </c>
      <c r="N354" s="112" t="b">
        <v>1</v>
      </c>
      <c r="O354" s="112"/>
    </row>
    <row r="355" spans="1:15" ht="14" hidden="1">
      <c r="A355" s="89">
        <v>66</v>
      </c>
      <c r="B355" s="91"/>
      <c r="C355" s="119"/>
      <c r="D355" s="205">
        <v>28822</v>
      </c>
      <c r="E355" s="205">
        <v>22298</v>
      </c>
      <c r="F355" s="205">
        <v>16008</v>
      </c>
      <c r="G355" s="205">
        <v>12537</v>
      </c>
      <c r="H355" s="205">
        <v>10189</v>
      </c>
      <c r="J355" s="112" t="b">
        <v>1</v>
      </c>
      <c r="K355" s="112" t="b">
        <v>1</v>
      </c>
      <c r="L355" s="112" t="b">
        <v>1</v>
      </c>
      <c r="M355" s="112" t="b">
        <v>1</v>
      </c>
      <c r="N355" s="112" t="b">
        <v>1</v>
      </c>
      <c r="O355" s="112"/>
    </row>
    <row r="356" spans="1:15" ht="14" hidden="1">
      <c r="A356" s="89">
        <v>67</v>
      </c>
      <c r="B356" s="91"/>
      <c r="C356" s="119"/>
      <c r="D356" s="205">
        <v>32041</v>
      </c>
      <c r="E356" s="205">
        <v>24783</v>
      </c>
      <c r="F356" s="205">
        <v>17797</v>
      </c>
      <c r="G356" s="205">
        <v>13941</v>
      </c>
      <c r="H356" s="205">
        <v>11323</v>
      </c>
      <c r="J356" s="112" t="b">
        <v>1</v>
      </c>
      <c r="K356" s="112" t="b">
        <v>1</v>
      </c>
      <c r="L356" s="112" t="b">
        <v>1</v>
      </c>
      <c r="M356" s="112" t="b">
        <v>1</v>
      </c>
      <c r="N356" s="112" t="b">
        <v>1</v>
      </c>
      <c r="O356" s="112"/>
    </row>
    <row r="357" spans="1:15" ht="14" hidden="1">
      <c r="A357" s="89">
        <v>68</v>
      </c>
      <c r="B357" s="91"/>
      <c r="C357" s="119"/>
      <c r="D357" s="205">
        <v>35245</v>
      </c>
      <c r="E357" s="205">
        <v>27271</v>
      </c>
      <c r="F357" s="205">
        <v>19581</v>
      </c>
      <c r="G357" s="205">
        <v>15341</v>
      </c>
      <c r="H357" s="205">
        <v>12459</v>
      </c>
      <c r="J357" s="112" t="b">
        <v>1</v>
      </c>
      <c r="K357" s="112" t="b">
        <v>1</v>
      </c>
      <c r="L357" s="112" t="b">
        <v>1</v>
      </c>
      <c r="M357" s="112" t="b">
        <v>1</v>
      </c>
      <c r="N357" s="112" t="b">
        <v>1</v>
      </c>
      <c r="O357" s="112"/>
    </row>
    <row r="358" spans="1:15" ht="14" hidden="1">
      <c r="A358" s="89">
        <v>69</v>
      </c>
      <c r="B358" s="91"/>
      <c r="C358" s="119"/>
      <c r="D358" s="205">
        <v>36853</v>
      </c>
      <c r="E358" s="205">
        <v>28512</v>
      </c>
      <c r="F358" s="205">
        <v>20468</v>
      </c>
      <c r="G358" s="205">
        <v>16046</v>
      </c>
      <c r="H358" s="205">
        <v>13034</v>
      </c>
      <c r="J358" s="112" t="b">
        <v>1</v>
      </c>
      <c r="K358" s="112" t="b">
        <v>1</v>
      </c>
      <c r="L358" s="112" t="b">
        <v>1</v>
      </c>
      <c r="M358" s="112" t="b">
        <v>1</v>
      </c>
      <c r="N358" s="112" t="b">
        <v>1</v>
      </c>
      <c r="O358" s="112"/>
    </row>
    <row r="359" spans="1:15" ht="14" hidden="1">
      <c r="A359" s="89">
        <v>70</v>
      </c>
      <c r="B359" s="91"/>
      <c r="C359" s="119"/>
      <c r="D359" s="205">
        <v>37333</v>
      </c>
      <c r="E359" s="205">
        <v>28967</v>
      </c>
      <c r="F359" s="205">
        <v>20783</v>
      </c>
      <c r="G359" s="205">
        <v>16346</v>
      </c>
      <c r="H359" s="205">
        <v>13198</v>
      </c>
      <c r="J359" s="112" t="b">
        <v>1</v>
      </c>
      <c r="K359" s="112" t="b">
        <v>1</v>
      </c>
      <c r="L359" s="112" t="b">
        <v>1</v>
      </c>
      <c r="M359" s="112" t="b">
        <v>1</v>
      </c>
      <c r="N359" s="112" t="b">
        <v>1</v>
      </c>
      <c r="O359" s="112"/>
    </row>
    <row r="360" spans="1:15" ht="14" hidden="1">
      <c r="A360" s="89">
        <v>71</v>
      </c>
      <c r="B360" s="91"/>
      <c r="C360" s="119"/>
      <c r="D360" s="205">
        <v>42003</v>
      </c>
      <c r="E360" s="205">
        <v>32600</v>
      </c>
      <c r="F360" s="205">
        <v>23393</v>
      </c>
      <c r="G360" s="205">
        <v>18400</v>
      </c>
      <c r="H360" s="205">
        <v>14861</v>
      </c>
      <c r="J360" s="112" t="b">
        <v>1</v>
      </c>
      <c r="K360" s="112" t="b">
        <v>1</v>
      </c>
      <c r="L360" s="112" t="b">
        <v>1</v>
      </c>
      <c r="M360" s="112" t="b">
        <v>1</v>
      </c>
      <c r="N360" s="112" t="b">
        <v>1</v>
      </c>
      <c r="O360" s="112"/>
    </row>
    <row r="361" spans="1:15" ht="14" hidden="1">
      <c r="A361" s="89">
        <v>72</v>
      </c>
      <c r="B361" s="91"/>
      <c r="C361" s="119"/>
      <c r="D361" s="205">
        <v>46682</v>
      </c>
      <c r="E361" s="205">
        <v>36223</v>
      </c>
      <c r="F361" s="205">
        <v>26009</v>
      </c>
      <c r="G361" s="205">
        <v>20453</v>
      </c>
      <c r="H361" s="205">
        <v>16515</v>
      </c>
      <c r="J361" s="112" t="b">
        <v>1</v>
      </c>
      <c r="K361" s="112" t="b">
        <v>1</v>
      </c>
      <c r="L361" s="112" t="b">
        <v>1</v>
      </c>
      <c r="M361" s="112" t="b">
        <v>1</v>
      </c>
      <c r="N361" s="112" t="b">
        <v>1</v>
      </c>
      <c r="O361" s="112"/>
    </row>
    <row r="362" spans="1:15" ht="14" hidden="1">
      <c r="A362" s="89">
        <v>73</v>
      </c>
      <c r="B362" s="91"/>
      <c r="C362" s="119"/>
      <c r="D362" s="205">
        <v>51362</v>
      </c>
      <c r="E362" s="205">
        <v>39853</v>
      </c>
      <c r="F362" s="205">
        <v>28610</v>
      </c>
      <c r="G362" s="205">
        <v>22505</v>
      </c>
      <c r="H362" s="205">
        <v>18172</v>
      </c>
      <c r="J362" s="112" t="b">
        <v>1</v>
      </c>
      <c r="K362" s="112" t="b">
        <v>1</v>
      </c>
      <c r="L362" s="112" t="b">
        <v>1</v>
      </c>
      <c r="M362" s="112" t="b">
        <v>1</v>
      </c>
      <c r="N362" s="112" t="b">
        <v>1</v>
      </c>
      <c r="O362" s="112"/>
    </row>
    <row r="363" spans="1:15" ht="14" hidden="1">
      <c r="A363" s="89">
        <v>74</v>
      </c>
      <c r="B363" s="91"/>
      <c r="C363" s="119"/>
      <c r="D363" s="205">
        <v>56037</v>
      </c>
      <c r="E363" s="205">
        <v>43490</v>
      </c>
      <c r="F363" s="205">
        <v>31213</v>
      </c>
      <c r="G363" s="205">
        <v>24550</v>
      </c>
      <c r="H363" s="205">
        <v>19836</v>
      </c>
      <c r="J363" s="112" t="b">
        <v>1</v>
      </c>
      <c r="K363" s="112" t="b">
        <v>1</v>
      </c>
      <c r="L363" s="112" t="b">
        <v>1</v>
      </c>
      <c r="M363" s="112" t="b">
        <v>1</v>
      </c>
      <c r="N363" s="112" t="b">
        <v>1</v>
      </c>
      <c r="O363" s="112"/>
    </row>
    <row r="364" spans="1:15" ht="14" hidden="1">
      <c r="A364" s="89">
        <v>75</v>
      </c>
      <c r="B364" s="91" t="s">
        <v>13</v>
      </c>
      <c r="C364" s="119"/>
      <c r="D364" s="205">
        <v>61304</v>
      </c>
      <c r="E364" s="205">
        <v>48503</v>
      </c>
      <c r="F364" s="205">
        <v>35807</v>
      </c>
      <c r="G364" s="205">
        <v>26884</v>
      </c>
      <c r="H364" s="205">
        <v>22764</v>
      </c>
      <c r="J364" s="112" t="b">
        <v>1</v>
      </c>
      <c r="K364" s="112" t="b">
        <v>1</v>
      </c>
      <c r="L364" s="112" t="b">
        <v>1</v>
      </c>
      <c r="M364" s="112" t="b">
        <v>1</v>
      </c>
      <c r="N364" s="112" t="b">
        <v>1</v>
      </c>
      <c r="O364" s="112"/>
    </row>
    <row r="365" spans="1:15" ht="14" hidden="1">
      <c r="A365" s="89">
        <v>1</v>
      </c>
      <c r="B365" s="91" t="s">
        <v>14</v>
      </c>
      <c r="C365" s="119"/>
      <c r="D365" s="206">
        <v>2795</v>
      </c>
      <c r="E365" s="206">
        <v>1990</v>
      </c>
      <c r="F365" s="206">
        <v>1509</v>
      </c>
      <c r="G365" s="206">
        <v>1323</v>
      </c>
      <c r="H365" s="206">
        <v>962</v>
      </c>
      <c r="J365" s="112" t="b">
        <v>1</v>
      </c>
      <c r="K365" s="112" t="b">
        <v>1</v>
      </c>
      <c r="L365" s="112" t="b">
        <v>1</v>
      </c>
      <c r="M365" s="112" t="b">
        <v>1</v>
      </c>
      <c r="N365" s="112" t="b">
        <v>1</v>
      </c>
      <c r="O365" s="112"/>
    </row>
    <row r="366" spans="1:15" ht="14" hidden="1">
      <c r="A366" s="89">
        <v>2</v>
      </c>
      <c r="B366" s="91" t="s">
        <v>1</v>
      </c>
      <c r="C366" s="119"/>
      <c r="D366" s="205">
        <v>4545</v>
      </c>
      <c r="E366" s="205">
        <v>3141</v>
      </c>
      <c r="F366" s="205">
        <v>2386</v>
      </c>
      <c r="G366" s="205">
        <v>2103</v>
      </c>
      <c r="H366" s="205">
        <v>1407</v>
      </c>
      <c r="J366" s="112" t="b">
        <v>1</v>
      </c>
      <c r="K366" s="112" t="b">
        <v>1</v>
      </c>
      <c r="L366" s="112" t="b">
        <v>1</v>
      </c>
      <c r="M366" s="112" t="b">
        <v>1</v>
      </c>
      <c r="N366" s="112" t="b">
        <v>1</v>
      </c>
      <c r="O366" s="112"/>
    </row>
    <row r="367" spans="1:15" ht="14" hidden="1">
      <c r="A367" s="89">
        <v>3</v>
      </c>
      <c r="B367" s="91" t="s">
        <v>15</v>
      </c>
      <c r="C367" s="119"/>
      <c r="D367" s="205">
        <v>6648</v>
      </c>
      <c r="E367" s="205">
        <v>4571</v>
      </c>
      <c r="F367" s="205">
        <v>3483</v>
      </c>
      <c r="G367" s="205">
        <v>3046</v>
      </c>
      <c r="H367" s="205">
        <v>2140</v>
      </c>
      <c r="J367" s="112" t="b">
        <v>1</v>
      </c>
      <c r="K367" s="112" t="b">
        <v>1</v>
      </c>
      <c r="L367" s="112" t="b">
        <v>1</v>
      </c>
      <c r="M367" s="112" t="b">
        <v>1</v>
      </c>
      <c r="N367" s="112" t="b">
        <v>1</v>
      </c>
      <c r="O367" s="112"/>
    </row>
    <row r="368" spans="1:15" hidden="1">
      <c r="A368" s="89">
        <v>1</v>
      </c>
      <c r="B368" s="91" t="s">
        <v>3</v>
      </c>
      <c r="C368" s="119"/>
      <c r="D368" s="92"/>
      <c r="E368" s="92"/>
      <c r="F368" s="92"/>
      <c r="G368" s="92"/>
      <c r="H368" s="93"/>
      <c r="J368" s="112"/>
      <c r="K368" s="112"/>
      <c r="L368" s="112"/>
      <c r="M368" s="112"/>
      <c r="N368" s="112"/>
      <c r="O368" s="112"/>
    </row>
    <row r="369" spans="1:15" hidden="1">
      <c r="A369" s="89">
        <v>1</v>
      </c>
      <c r="B369" s="91" t="s">
        <v>2</v>
      </c>
      <c r="C369" s="119"/>
      <c r="D369" s="92"/>
      <c r="E369" s="92"/>
      <c r="F369" s="92"/>
      <c r="G369" s="92"/>
      <c r="H369" s="93"/>
      <c r="J369" s="112"/>
      <c r="K369" s="112"/>
      <c r="L369" s="112"/>
      <c r="M369" s="112"/>
      <c r="N369" s="112"/>
      <c r="O369" s="112"/>
    </row>
    <row r="370" spans="1:15" hidden="1">
      <c r="A370" s="89"/>
      <c r="H370" s="95"/>
    </row>
    <row r="371" spans="1:15" ht="18" hidden="1">
      <c r="A371" s="321" t="s">
        <v>34</v>
      </c>
      <c r="B371" s="322"/>
      <c r="C371" s="322"/>
      <c r="D371" s="322"/>
      <c r="E371" s="322"/>
      <c r="F371" s="322"/>
      <c r="G371" s="322"/>
      <c r="H371" s="323"/>
    </row>
    <row r="372" spans="1:15" hidden="1">
      <c r="A372" s="324" t="s">
        <v>0</v>
      </c>
      <c r="B372" s="325"/>
      <c r="C372" s="325"/>
      <c r="D372" s="325"/>
      <c r="E372" s="325"/>
      <c r="F372" s="325"/>
      <c r="G372" s="325"/>
      <c r="H372" s="88"/>
    </row>
    <row r="373" spans="1:15" hidden="1">
      <c r="A373" s="89" t="s">
        <v>5</v>
      </c>
      <c r="B373" s="90" t="s">
        <v>5</v>
      </c>
      <c r="C373" s="116"/>
      <c r="D373" s="87"/>
      <c r="E373" s="87"/>
      <c r="F373" s="87"/>
      <c r="G373" s="87"/>
      <c r="H373" s="88"/>
    </row>
    <row r="374" spans="1:15" hidden="1">
      <c r="A374" s="89">
        <v>18</v>
      </c>
      <c r="B374" s="91" t="s">
        <v>118</v>
      </c>
      <c r="C374" s="119"/>
      <c r="D374" s="92">
        <f>$L$2*D341</f>
        <v>3308.79</v>
      </c>
      <c r="E374" s="92">
        <f t="shared" ref="E374:H374" si="9">$L$2*E341</f>
        <v>2484.6400000000003</v>
      </c>
      <c r="F374" s="92">
        <f t="shared" si="9"/>
        <v>1826.91</v>
      </c>
      <c r="G374" s="92">
        <f t="shared" si="9"/>
        <v>1383.8300000000002</v>
      </c>
      <c r="H374" s="92">
        <f t="shared" si="9"/>
        <v>1092.8600000000001</v>
      </c>
    </row>
    <row r="375" spans="1:15" hidden="1">
      <c r="A375" s="89">
        <v>25</v>
      </c>
      <c r="B375" s="91" t="s">
        <v>6</v>
      </c>
      <c r="C375" s="119"/>
      <c r="D375" s="92">
        <f t="shared" ref="D375:H400" si="10">$L$2*D342</f>
        <v>3679.26</v>
      </c>
      <c r="E375" s="92">
        <f t="shared" si="10"/>
        <v>2771.3700000000003</v>
      </c>
      <c r="F375" s="92">
        <f t="shared" si="10"/>
        <v>2027.7800000000002</v>
      </c>
      <c r="G375" s="92">
        <f t="shared" si="10"/>
        <v>1541.77</v>
      </c>
      <c r="H375" s="92">
        <f t="shared" si="10"/>
        <v>1214.23</v>
      </c>
    </row>
    <row r="376" spans="1:15" hidden="1">
      <c r="A376" s="89">
        <v>30</v>
      </c>
      <c r="B376" s="91" t="s">
        <v>7</v>
      </c>
      <c r="C376" s="119"/>
      <c r="D376" s="92">
        <f t="shared" si="10"/>
        <v>4263.3200000000006</v>
      </c>
      <c r="E376" s="92">
        <f t="shared" si="10"/>
        <v>3261.09</v>
      </c>
      <c r="F376" s="92">
        <f t="shared" si="10"/>
        <v>2417.33</v>
      </c>
      <c r="G376" s="92">
        <f t="shared" si="10"/>
        <v>1831.68</v>
      </c>
      <c r="H376" s="92">
        <f t="shared" si="10"/>
        <v>1410.8600000000001</v>
      </c>
    </row>
    <row r="377" spans="1:15" hidden="1">
      <c r="A377" s="89">
        <v>35</v>
      </c>
      <c r="B377" s="91" t="s">
        <v>8</v>
      </c>
      <c r="C377" s="119"/>
      <c r="D377" s="92">
        <f t="shared" si="10"/>
        <v>4730.25</v>
      </c>
      <c r="E377" s="92">
        <f t="shared" si="10"/>
        <v>3629.44</v>
      </c>
      <c r="F377" s="92">
        <f t="shared" si="10"/>
        <v>2691.34</v>
      </c>
      <c r="G377" s="92">
        <f t="shared" si="10"/>
        <v>2092.9700000000003</v>
      </c>
      <c r="H377" s="92">
        <f t="shared" si="10"/>
        <v>1565.6200000000001</v>
      </c>
    </row>
    <row r="378" spans="1:15" hidden="1">
      <c r="A378" s="89">
        <v>40</v>
      </c>
      <c r="B378" s="91" t="s">
        <v>9</v>
      </c>
      <c r="C378" s="119"/>
      <c r="D378" s="92">
        <f t="shared" si="10"/>
        <v>5338.16</v>
      </c>
      <c r="E378" s="92">
        <f t="shared" si="10"/>
        <v>4117.5700000000006</v>
      </c>
      <c r="F378" s="92">
        <f t="shared" si="10"/>
        <v>3052.27</v>
      </c>
      <c r="G378" s="92">
        <f t="shared" si="10"/>
        <v>2337.3000000000002</v>
      </c>
      <c r="H378" s="92">
        <f t="shared" si="10"/>
        <v>1776.0300000000002</v>
      </c>
    </row>
    <row r="379" spans="1:15" hidden="1">
      <c r="A379" s="89">
        <v>45</v>
      </c>
      <c r="B379" s="91" t="s">
        <v>10</v>
      </c>
      <c r="C379" s="119"/>
      <c r="D379" s="92">
        <f t="shared" si="10"/>
        <v>6206.3</v>
      </c>
      <c r="E379" s="92">
        <f t="shared" si="10"/>
        <v>4739.26</v>
      </c>
      <c r="F379" s="92">
        <f t="shared" si="10"/>
        <v>3443.4100000000003</v>
      </c>
      <c r="G379" s="92">
        <f t="shared" si="10"/>
        <v>2662.19</v>
      </c>
      <c r="H379" s="92">
        <f t="shared" si="10"/>
        <v>2066.4700000000003</v>
      </c>
    </row>
    <row r="380" spans="1:15" hidden="1">
      <c r="A380" s="89">
        <v>50</v>
      </c>
      <c r="B380" s="91" t="s">
        <v>11</v>
      </c>
      <c r="C380" s="119"/>
      <c r="D380" s="92">
        <f t="shared" si="10"/>
        <v>6799.37</v>
      </c>
      <c r="E380" s="92">
        <f t="shared" si="10"/>
        <v>5333.92</v>
      </c>
      <c r="F380" s="92">
        <f t="shared" si="10"/>
        <v>4013.1600000000003</v>
      </c>
      <c r="G380" s="92">
        <f t="shared" si="10"/>
        <v>2995.03</v>
      </c>
      <c r="H380" s="92">
        <f t="shared" si="10"/>
        <v>2267.87</v>
      </c>
    </row>
    <row r="381" spans="1:15" hidden="1">
      <c r="A381" s="89">
        <v>55</v>
      </c>
      <c r="B381" s="91" t="s">
        <v>12</v>
      </c>
      <c r="C381" s="119"/>
      <c r="D381" s="92">
        <f t="shared" si="10"/>
        <v>8035.3300000000008</v>
      </c>
      <c r="E381" s="92">
        <f t="shared" si="10"/>
        <v>6163.9000000000005</v>
      </c>
      <c r="F381" s="92">
        <f t="shared" si="10"/>
        <v>4442.46</v>
      </c>
      <c r="G381" s="92">
        <f t="shared" si="10"/>
        <v>3470.9700000000003</v>
      </c>
      <c r="H381" s="92">
        <f t="shared" si="10"/>
        <v>2683.3900000000003</v>
      </c>
    </row>
    <row r="382" spans="1:15" hidden="1">
      <c r="A382" s="89">
        <v>60</v>
      </c>
      <c r="B382" s="91"/>
      <c r="C382" s="119"/>
      <c r="D382" s="92">
        <f t="shared" si="10"/>
        <v>8883.33</v>
      </c>
      <c r="E382" s="92">
        <f t="shared" si="10"/>
        <v>6823.75</v>
      </c>
      <c r="F382" s="92">
        <f t="shared" si="10"/>
        <v>4888.1900000000005</v>
      </c>
      <c r="G382" s="92">
        <f t="shared" si="10"/>
        <v>3827.13</v>
      </c>
      <c r="H382" s="92">
        <f t="shared" si="10"/>
        <v>2967.4700000000003</v>
      </c>
    </row>
    <row r="383" spans="1:15" hidden="1">
      <c r="A383" s="89">
        <v>61</v>
      </c>
      <c r="B383" s="91"/>
      <c r="C383" s="119"/>
      <c r="D383" s="92">
        <f t="shared" si="10"/>
        <v>9996.86</v>
      </c>
      <c r="E383" s="92">
        <f t="shared" si="10"/>
        <v>7679.7000000000007</v>
      </c>
      <c r="F383" s="92">
        <f t="shared" si="10"/>
        <v>5501.93</v>
      </c>
      <c r="G383" s="92">
        <f t="shared" si="10"/>
        <v>4310.49</v>
      </c>
      <c r="H383" s="92">
        <f t="shared" si="10"/>
        <v>3342.71</v>
      </c>
    </row>
    <row r="384" spans="1:15" hidden="1">
      <c r="A384" s="89">
        <v>62</v>
      </c>
      <c r="B384" s="91"/>
      <c r="C384" s="119"/>
      <c r="D384" s="92">
        <f t="shared" si="10"/>
        <v>11115.16</v>
      </c>
      <c r="E384" s="92">
        <f t="shared" si="10"/>
        <v>8538.83</v>
      </c>
      <c r="F384" s="92">
        <f t="shared" si="10"/>
        <v>6114.6100000000006</v>
      </c>
      <c r="G384" s="92">
        <f t="shared" si="10"/>
        <v>4793.8500000000004</v>
      </c>
      <c r="H384" s="92">
        <f t="shared" si="10"/>
        <v>3718.48</v>
      </c>
    </row>
    <row r="385" spans="1:8" hidden="1">
      <c r="A385" s="89">
        <v>63</v>
      </c>
      <c r="B385" s="91"/>
      <c r="C385" s="119"/>
      <c r="D385" s="92">
        <f t="shared" si="10"/>
        <v>12224.980000000001</v>
      </c>
      <c r="E385" s="92">
        <f t="shared" si="10"/>
        <v>9400.08</v>
      </c>
      <c r="F385" s="92">
        <f t="shared" si="10"/>
        <v>6734.71</v>
      </c>
      <c r="G385" s="92">
        <f t="shared" si="10"/>
        <v>5278.8</v>
      </c>
      <c r="H385" s="92">
        <f t="shared" si="10"/>
        <v>4099.55</v>
      </c>
    </row>
    <row r="386" spans="1:8" hidden="1">
      <c r="A386" s="89">
        <v>64</v>
      </c>
      <c r="B386" s="91"/>
      <c r="C386" s="119"/>
      <c r="D386" s="92">
        <f t="shared" si="10"/>
        <v>13341.16</v>
      </c>
      <c r="E386" s="92">
        <f t="shared" si="10"/>
        <v>10254.44</v>
      </c>
      <c r="F386" s="92">
        <f t="shared" si="10"/>
        <v>7346.8600000000006</v>
      </c>
      <c r="G386" s="92">
        <f t="shared" si="10"/>
        <v>5758.9800000000005</v>
      </c>
      <c r="H386" s="92">
        <f t="shared" si="10"/>
        <v>4473.7300000000005</v>
      </c>
    </row>
    <row r="387" spans="1:8" hidden="1">
      <c r="A387" s="89">
        <v>65</v>
      </c>
      <c r="B387" s="91"/>
      <c r="C387" s="119"/>
      <c r="D387" s="92">
        <f t="shared" si="10"/>
        <v>14422.890000000001</v>
      </c>
      <c r="E387" s="92">
        <f t="shared" si="10"/>
        <v>11160.210000000001</v>
      </c>
      <c r="F387" s="92">
        <f t="shared" si="10"/>
        <v>8011.4800000000005</v>
      </c>
      <c r="G387" s="92">
        <f t="shared" si="10"/>
        <v>6275.7300000000005</v>
      </c>
      <c r="H387" s="92">
        <f t="shared" si="10"/>
        <v>5092.7700000000004</v>
      </c>
    </row>
    <row r="388" spans="1:8" hidden="1">
      <c r="A388" s="89">
        <v>66</v>
      </c>
      <c r="B388" s="91"/>
      <c r="C388" s="119"/>
      <c r="D388" s="92">
        <f t="shared" si="10"/>
        <v>15275.660000000002</v>
      </c>
      <c r="E388" s="92">
        <f t="shared" si="10"/>
        <v>11817.94</v>
      </c>
      <c r="F388" s="92">
        <f t="shared" si="10"/>
        <v>8484.24</v>
      </c>
      <c r="G388" s="92">
        <f t="shared" si="10"/>
        <v>6644.6100000000006</v>
      </c>
      <c r="H388" s="92">
        <f t="shared" si="10"/>
        <v>5400.17</v>
      </c>
    </row>
    <row r="389" spans="1:8" hidden="1">
      <c r="A389" s="89">
        <v>67</v>
      </c>
      <c r="B389" s="91"/>
      <c r="C389" s="119"/>
      <c r="D389" s="92">
        <f t="shared" si="10"/>
        <v>16981.73</v>
      </c>
      <c r="E389" s="92">
        <f t="shared" si="10"/>
        <v>13134.99</v>
      </c>
      <c r="F389" s="92">
        <f t="shared" si="10"/>
        <v>9432.41</v>
      </c>
      <c r="G389" s="92">
        <f t="shared" si="10"/>
        <v>7388.7300000000005</v>
      </c>
      <c r="H389" s="92">
        <f t="shared" si="10"/>
        <v>6001.1900000000005</v>
      </c>
    </row>
    <row r="390" spans="1:8" hidden="1">
      <c r="A390" s="89">
        <v>68</v>
      </c>
      <c r="B390" s="91"/>
      <c r="C390" s="119"/>
      <c r="D390" s="92">
        <f t="shared" si="10"/>
        <v>18679.850000000002</v>
      </c>
      <c r="E390" s="92">
        <f t="shared" si="10"/>
        <v>14453.630000000001</v>
      </c>
      <c r="F390" s="92">
        <f t="shared" si="10"/>
        <v>10377.93</v>
      </c>
      <c r="G390" s="92">
        <f t="shared" si="10"/>
        <v>8130.7300000000005</v>
      </c>
      <c r="H390" s="92">
        <f t="shared" si="10"/>
        <v>6603.27</v>
      </c>
    </row>
    <row r="391" spans="1:8" hidden="1">
      <c r="A391" s="89">
        <v>69</v>
      </c>
      <c r="B391" s="91"/>
      <c r="C391" s="119"/>
      <c r="D391" s="92">
        <f t="shared" si="10"/>
        <v>19532.09</v>
      </c>
      <c r="E391" s="92">
        <f t="shared" si="10"/>
        <v>15111.36</v>
      </c>
      <c r="F391" s="92">
        <f t="shared" si="10"/>
        <v>10848.04</v>
      </c>
      <c r="G391" s="92">
        <f t="shared" si="10"/>
        <v>8504.380000000001</v>
      </c>
      <c r="H391" s="92">
        <f t="shared" si="10"/>
        <v>6908.02</v>
      </c>
    </row>
    <row r="392" spans="1:8" hidden="1">
      <c r="A392" s="89">
        <v>70</v>
      </c>
      <c r="B392" s="91"/>
      <c r="C392" s="119"/>
      <c r="D392" s="92">
        <f t="shared" si="10"/>
        <v>19786.490000000002</v>
      </c>
      <c r="E392" s="92">
        <f t="shared" si="10"/>
        <v>15352.51</v>
      </c>
      <c r="F392" s="92">
        <f t="shared" si="10"/>
        <v>11014.99</v>
      </c>
      <c r="G392" s="92">
        <f t="shared" si="10"/>
        <v>8663.380000000001</v>
      </c>
      <c r="H392" s="92">
        <f t="shared" si="10"/>
        <v>6994.9400000000005</v>
      </c>
    </row>
    <row r="393" spans="1:8" hidden="1">
      <c r="A393" s="89">
        <v>71</v>
      </c>
      <c r="B393" s="91"/>
      <c r="C393" s="119"/>
      <c r="D393" s="92">
        <f t="shared" si="10"/>
        <v>22261.59</v>
      </c>
      <c r="E393" s="92">
        <f t="shared" si="10"/>
        <v>17278</v>
      </c>
      <c r="F393" s="92">
        <f t="shared" si="10"/>
        <v>12398.29</v>
      </c>
      <c r="G393" s="92">
        <f t="shared" si="10"/>
        <v>9752</v>
      </c>
      <c r="H393" s="92">
        <f t="shared" si="10"/>
        <v>7876.3300000000008</v>
      </c>
    </row>
    <row r="394" spans="1:8" hidden="1">
      <c r="A394" s="89">
        <v>72</v>
      </c>
      <c r="B394" s="91"/>
      <c r="C394" s="119"/>
      <c r="D394" s="92">
        <f t="shared" si="10"/>
        <v>24741.460000000003</v>
      </c>
      <c r="E394" s="92">
        <f t="shared" si="10"/>
        <v>19198.190000000002</v>
      </c>
      <c r="F394" s="92">
        <f t="shared" si="10"/>
        <v>13784.77</v>
      </c>
      <c r="G394" s="92">
        <f t="shared" si="10"/>
        <v>10840.09</v>
      </c>
      <c r="H394" s="92">
        <f t="shared" si="10"/>
        <v>8752.9500000000007</v>
      </c>
    </row>
    <row r="395" spans="1:8" hidden="1">
      <c r="A395" s="89">
        <v>73</v>
      </c>
      <c r="B395" s="91"/>
      <c r="C395" s="119"/>
      <c r="D395" s="92">
        <f t="shared" si="10"/>
        <v>27221.86</v>
      </c>
      <c r="E395" s="92">
        <f t="shared" si="10"/>
        <v>21122.09</v>
      </c>
      <c r="F395" s="92">
        <f t="shared" si="10"/>
        <v>15163.300000000001</v>
      </c>
      <c r="G395" s="92">
        <f t="shared" si="10"/>
        <v>11927.650000000001</v>
      </c>
      <c r="H395" s="92">
        <f t="shared" si="10"/>
        <v>9631.16</v>
      </c>
    </row>
    <row r="396" spans="1:8" hidden="1">
      <c r="A396" s="89">
        <v>74</v>
      </c>
      <c r="B396" s="91"/>
      <c r="C396" s="119"/>
      <c r="D396" s="92">
        <f t="shared" si="10"/>
        <v>29699.61</v>
      </c>
      <c r="E396" s="92">
        <f t="shared" si="10"/>
        <v>23049.7</v>
      </c>
      <c r="F396" s="92">
        <f t="shared" si="10"/>
        <v>16542.89</v>
      </c>
      <c r="G396" s="92">
        <f t="shared" si="10"/>
        <v>13011.5</v>
      </c>
      <c r="H396" s="92">
        <f t="shared" si="10"/>
        <v>10513.08</v>
      </c>
    </row>
    <row r="397" spans="1:8" hidden="1">
      <c r="A397" s="89">
        <v>75</v>
      </c>
      <c r="B397" s="91" t="s">
        <v>13</v>
      </c>
      <c r="C397" s="119"/>
      <c r="D397" s="92">
        <f t="shared" si="10"/>
        <v>32491.120000000003</v>
      </c>
      <c r="E397" s="92">
        <f t="shared" si="10"/>
        <v>25706.59</v>
      </c>
      <c r="F397" s="92">
        <f t="shared" si="10"/>
        <v>18977.710000000003</v>
      </c>
      <c r="G397" s="92">
        <f t="shared" si="10"/>
        <v>14248.52</v>
      </c>
      <c r="H397" s="92">
        <f t="shared" si="10"/>
        <v>12064.92</v>
      </c>
    </row>
    <row r="398" spans="1:8" hidden="1">
      <c r="A398" s="89">
        <v>1</v>
      </c>
      <c r="B398" s="91" t="s">
        <v>14</v>
      </c>
      <c r="C398" s="119"/>
      <c r="D398" s="92">
        <f t="shared" si="10"/>
        <v>1481.3500000000001</v>
      </c>
      <c r="E398" s="92">
        <f t="shared" si="10"/>
        <v>1054.7</v>
      </c>
      <c r="F398" s="92">
        <f t="shared" si="10"/>
        <v>799.7700000000001</v>
      </c>
      <c r="G398" s="92">
        <f t="shared" si="10"/>
        <v>701.19</v>
      </c>
      <c r="H398" s="92">
        <f t="shared" si="10"/>
        <v>509.86</v>
      </c>
    </row>
    <row r="399" spans="1:8" hidden="1">
      <c r="A399" s="89">
        <v>2</v>
      </c>
      <c r="B399" s="91" t="s">
        <v>1</v>
      </c>
      <c r="C399" s="119"/>
      <c r="D399" s="92">
        <f t="shared" si="10"/>
        <v>2408.85</v>
      </c>
      <c r="E399" s="92">
        <f t="shared" si="10"/>
        <v>1664.73</v>
      </c>
      <c r="F399" s="92">
        <f t="shared" si="10"/>
        <v>1264.5800000000002</v>
      </c>
      <c r="G399" s="92">
        <f t="shared" si="10"/>
        <v>1114.5900000000001</v>
      </c>
      <c r="H399" s="92">
        <f t="shared" si="10"/>
        <v>745.71</v>
      </c>
    </row>
    <row r="400" spans="1:8" hidden="1">
      <c r="A400" s="89">
        <v>3</v>
      </c>
      <c r="B400" s="91" t="s">
        <v>15</v>
      </c>
      <c r="C400" s="119"/>
      <c r="D400" s="92">
        <f t="shared" si="10"/>
        <v>3523.44</v>
      </c>
      <c r="E400" s="92">
        <f t="shared" si="10"/>
        <v>2422.63</v>
      </c>
      <c r="F400" s="92">
        <f t="shared" si="10"/>
        <v>1845.99</v>
      </c>
      <c r="G400" s="92">
        <f t="shared" si="10"/>
        <v>1614.38</v>
      </c>
      <c r="H400" s="92">
        <f t="shared" si="10"/>
        <v>1134.2</v>
      </c>
    </row>
    <row r="401" spans="1:15" hidden="1">
      <c r="A401" s="89">
        <v>1</v>
      </c>
      <c r="B401" s="91" t="s">
        <v>3</v>
      </c>
      <c r="C401" s="119"/>
      <c r="D401" s="92"/>
      <c r="E401" s="92"/>
      <c r="F401" s="92"/>
      <c r="G401" s="92"/>
      <c r="H401" s="93"/>
    </row>
    <row r="402" spans="1:15" ht="14" hidden="1" thickBot="1">
      <c r="A402" s="96">
        <v>1</v>
      </c>
      <c r="B402" s="97" t="s">
        <v>2</v>
      </c>
      <c r="C402" s="126"/>
      <c r="D402" s="98"/>
      <c r="E402" s="98"/>
      <c r="F402" s="98"/>
      <c r="G402" s="98"/>
      <c r="H402" s="99"/>
    </row>
    <row r="403" spans="1:15" ht="14" hidden="1" thickBot="1"/>
    <row r="404" spans="1:15" ht="18" hidden="1">
      <c r="A404" s="318" t="s">
        <v>49</v>
      </c>
      <c r="B404" s="319"/>
      <c r="C404" s="319"/>
      <c r="D404" s="319"/>
      <c r="E404" s="319"/>
      <c r="F404" s="319"/>
      <c r="G404" s="319"/>
      <c r="H404" s="320"/>
    </row>
    <row r="405" spans="1:15" ht="18" hidden="1">
      <c r="A405" s="321" t="s">
        <v>28</v>
      </c>
      <c r="B405" s="322"/>
      <c r="C405" s="322"/>
      <c r="D405" s="322"/>
      <c r="E405" s="322"/>
      <c r="F405" s="322"/>
      <c r="G405" s="322"/>
      <c r="H405" s="323"/>
    </row>
    <row r="406" spans="1:15" hidden="1">
      <c r="A406" s="324" t="s">
        <v>0</v>
      </c>
      <c r="B406" s="325"/>
      <c r="C406" s="325"/>
      <c r="D406" s="325"/>
      <c r="E406" s="325"/>
      <c r="F406" s="325"/>
      <c r="G406" s="325"/>
      <c r="H406" s="88"/>
    </row>
    <row r="407" spans="1:15" hidden="1">
      <c r="A407" s="89" t="s">
        <v>5</v>
      </c>
      <c r="B407" s="90" t="s">
        <v>5</v>
      </c>
      <c r="C407" s="116"/>
      <c r="D407" s="87" t="s">
        <v>50</v>
      </c>
      <c r="E407" s="87" t="s">
        <v>51</v>
      </c>
      <c r="F407" s="87" t="s">
        <v>52</v>
      </c>
      <c r="G407" s="87" t="s">
        <v>53</v>
      </c>
      <c r="H407" s="88" t="s">
        <v>54</v>
      </c>
    </row>
    <row r="408" spans="1:15" ht="14" hidden="1">
      <c r="A408" s="89">
        <v>18</v>
      </c>
      <c r="B408" s="91" t="s">
        <v>118</v>
      </c>
      <c r="C408" s="119"/>
      <c r="D408" s="205">
        <v>6490</v>
      </c>
      <c r="E408" s="205">
        <v>5090</v>
      </c>
      <c r="F408" s="205">
        <v>3725</v>
      </c>
      <c r="G408" s="205">
        <v>3113</v>
      </c>
      <c r="H408" s="205">
        <v>2365</v>
      </c>
      <c r="J408" s="112" t="b">
        <v>1</v>
      </c>
      <c r="K408" s="112" t="b">
        <v>1</v>
      </c>
      <c r="L408" s="112" t="b">
        <v>1</v>
      </c>
      <c r="M408" s="112" t="b">
        <v>1</v>
      </c>
      <c r="N408" s="112" t="b">
        <v>1</v>
      </c>
      <c r="O408" s="112"/>
    </row>
    <row r="409" spans="1:15" ht="14" hidden="1">
      <c r="A409" s="89">
        <v>25</v>
      </c>
      <c r="B409" s="91" t="s">
        <v>6</v>
      </c>
      <c r="C409" s="119"/>
      <c r="D409" s="205">
        <v>7163</v>
      </c>
      <c r="E409" s="205">
        <v>5743</v>
      </c>
      <c r="F409" s="205">
        <v>4157</v>
      </c>
      <c r="G409" s="205">
        <v>3469</v>
      </c>
      <c r="H409" s="205">
        <v>2632</v>
      </c>
      <c r="J409" s="112" t="b">
        <v>1</v>
      </c>
      <c r="K409" s="112" t="b">
        <v>1</v>
      </c>
      <c r="L409" s="112" t="b">
        <v>1</v>
      </c>
      <c r="M409" s="112" t="b">
        <v>1</v>
      </c>
      <c r="N409" s="112" t="b">
        <v>1</v>
      </c>
      <c r="O409" s="112"/>
    </row>
    <row r="410" spans="1:15" ht="14" hidden="1">
      <c r="A410" s="89">
        <v>30</v>
      </c>
      <c r="B410" s="91" t="s">
        <v>7</v>
      </c>
      <c r="C410" s="119"/>
      <c r="D410" s="205">
        <v>8207</v>
      </c>
      <c r="E410" s="205">
        <v>6740</v>
      </c>
      <c r="F410" s="205">
        <v>4825</v>
      </c>
      <c r="G410" s="205">
        <v>4031</v>
      </c>
      <c r="H410" s="205">
        <v>3045</v>
      </c>
      <c r="J410" s="112" t="b">
        <v>1</v>
      </c>
      <c r="K410" s="112" t="b">
        <v>1</v>
      </c>
      <c r="L410" s="112" t="b">
        <v>1</v>
      </c>
      <c r="M410" s="112" t="b">
        <v>1</v>
      </c>
      <c r="N410" s="112" t="b">
        <v>1</v>
      </c>
      <c r="O410" s="112"/>
    </row>
    <row r="411" spans="1:15" ht="14" hidden="1">
      <c r="A411" s="89">
        <v>35</v>
      </c>
      <c r="B411" s="91" t="s">
        <v>8</v>
      </c>
      <c r="C411" s="119"/>
      <c r="D411" s="205">
        <v>9038</v>
      </c>
      <c r="E411" s="205">
        <v>7538</v>
      </c>
      <c r="F411" s="205">
        <v>5371</v>
      </c>
      <c r="G411" s="205">
        <v>4483</v>
      </c>
      <c r="H411" s="205">
        <v>3371</v>
      </c>
      <c r="J411" s="112" t="b">
        <v>1</v>
      </c>
      <c r="K411" s="112" t="b">
        <v>1</v>
      </c>
      <c r="L411" s="112" t="b">
        <v>1</v>
      </c>
      <c r="M411" s="112" t="b">
        <v>1</v>
      </c>
      <c r="N411" s="112" t="b">
        <v>1</v>
      </c>
      <c r="O411" s="112"/>
    </row>
    <row r="412" spans="1:15" ht="14" hidden="1">
      <c r="A412" s="89">
        <v>40</v>
      </c>
      <c r="B412" s="91" t="s">
        <v>9</v>
      </c>
      <c r="C412" s="119"/>
      <c r="D412" s="205">
        <v>10130</v>
      </c>
      <c r="E412" s="205">
        <v>8602</v>
      </c>
      <c r="F412" s="205">
        <v>6066</v>
      </c>
      <c r="G412" s="205">
        <v>5066</v>
      </c>
      <c r="H412" s="205">
        <v>3811</v>
      </c>
      <c r="J412" s="112" t="b">
        <v>1</v>
      </c>
      <c r="K412" s="112" t="b">
        <v>1</v>
      </c>
      <c r="L412" s="112" t="b">
        <v>1</v>
      </c>
      <c r="M412" s="112" t="b">
        <v>1</v>
      </c>
      <c r="N412" s="112" t="b">
        <v>1</v>
      </c>
      <c r="O412" s="112"/>
    </row>
    <row r="413" spans="1:15" ht="14" hidden="1">
      <c r="A413" s="89">
        <v>45</v>
      </c>
      <c r="B413" s="91" t="s">
        <v>10</v>
      </c>
      <c r="C413" s="119"/>
      <c r="D413" s="205">
        <v>11658</v>
      </c>
      <c r="E413" s="205">
        <v>10087</v>
      </c>
      <c r="F413" s="205">
        <v>7065</v>
      </c>
      <c r="G413" s="205">
        <v>5882</v>
      </c>
      <c r="H413" s="205">
        <v>4421</v>
      </c>
      <c r="J413" s="112" t="b">
        <v>1</v>
      </c>
      <c r="K413" s="112" t="b">
        <v>1</v>
      </c>
      <c r="L413" s="112" t="b">
        <v>1</v>
      </c>
      <c r="M413" s="112" t="b">
        <v>1</v>
      </c>
      <c r="N413" s="112" t="b">
        <v>1</v>
      </c>
      <c r="O413" s="112"/>
    </row>
    <row r="414" spans="1:15" ht="14" hidden="1">
      <c r="A414" s="89">
        <v>50</v>
      </c>
      <c r="B414" s="91" t="s">
        <v>11</v>
      </c>
      <c r="C414" s="119"/>
      <c r="D414" s="205">
        <v>12725</v>
      </c>
      <c r="E414" s="205">
        <v>11105</v>
      </c>
      <c r="F414" s="205">
        <v>7746</v>
      </c>
      <c r="G414" s="205">
        <v>6456</v>
      </c>
      <c r="H414" s="205">
        <v>4838</v>
      </c>
      <c r="J414" s="112" t="b">
        <v>1</v>
      </c>
      <c r="K414" s="112" t="b">
        <v>1</v>
      </c>
      <c r="L414" s="112" t="b">
        <v>1</v>
      </c>
      <c r="M414" s="112" t="b">
        <v>1</v>
      </c>
      <c r="N414" s="112" t="b">
        <v>1</v>
      </c>
      <c r="O414" s="112"/>
    </row>
    <row r="415" spans="1:15" ht="14" hidden="1">
      <c r="A415" s="89">
        <v>55</v>
      </c>
      <c r="B415" s="91" t="s">
        <v>12</v>
      </c>
      <c r="C415" s="119"/>
      <c r="D415" s="205">
        <v>14952</v>
      </c>
      <c r="E415" s="205">
        <v>13255</v>
      </c>
      <c r="F415" s="205">
        <v>9184</v>
      </c>
      <c r="G415" s="205">
        <v>7654</v>
      </c>
      <c r="H415" s="205">
        <v>5720</v>
      </c>
      <c r="J415" s="112" t="b">
        <v>1</v>
      </c>
      <c r="K415" s="112" t="b">
        <v>1</v>
      </c>
      <c r="L415" s="112" t="b">
        <v>1</v>
      </c>
      <c r="M415" s="112" t="b">
        <v>1</v>
      </c>
      <c r="N415" s="112" t="b">
        <v>1</v>
      </c>
      <c r="O415" s="112"/>
    </row>
    <row r="416" spans="1:15" ht="14" hidden="1">
      <c r="A416" s="89">
        <v>60</v>
      </c>
      <c r="B416" s="91"/>
      <c r="C416" s="119"/>
      <c r="D416" s="205">
        <v>15653</v>
      </c>
      <c r="E416" s="205">
        <v>14169</v>
      </c>
      <c r="F416" s="205">
        <v>9719</v>
      </c>
      <c r="G416" s="205">
        <v>8102</v>
      </c>
      <c r="H416" s="205">
        <v>6060</v>
      </c>
      <c r="J416" s="112" t="b">
        <v>1</v>
      </c>
      <c r="K416" s="112" t="b">
        <v>1</v>
      </c>
      <c r="L416" s="112" t="b">
        <v>1</v>
      </c>
      <c r="M416" s="112" t="b">
        <v>1</v>
      </c>
      <c r="N416" s="112" t="b">
        <v>1</v>
      </c>
      <c r="O416" s="112"/>
    </row>
    <row r="417" spans="1:15" ht="14" hidden="1">
      <c r="A417" s="89">
        <v>61</v>
      </c>
      <c r="B417" s="91"/>
      <c r="C417" s="119"/>
      <c r="D417" s="205">
        <v>17628</v>
      </c>
      <c r="E417" s="205">
        <v>15943</v>
      </c>
      <c r="F417" s="205">
        <v>10946</v>
      </c>
      <c r="G417" s="205">
        <v>9122</v>
      </c>
      <c r="H417" s="205">
        <v>6823</v>
      </c>
      <c r="J417" s="112" t="b">
        <v>1</v>
      </c>
      <c r="K417" s="112" t="b">
        <v>1</v>
      </c>
      <c r="L417" s="112" t="b">
        <v>1</v>
      </c>
      <c r="M417" s="112" t="b">
        <v>1</v>
      </c>
      <c r="N417" s="112" t="b">
        <v>1</v>
      </c>
      <c r="O417" s="112"/>
    </row>
    <row r="418" spans="1:15" ht="14" hidden="1">
      <c r="A418" s="89">
        <v>62</v>
      </c>
      <c r="B418" s="91"/>
      <c r="C418" s="119"/>
      <c r="D418" s="205">
        <v>19593</v>
      </c>
      <c r="E418" s="205">
        <v>17727</v>
      </c>
      <c r="F418" s="205">
        <v>12183</v>
      </c>
      <c r="G418" s="205">
        <v>10138</v>
      </c>
      <c r="H418" s="205">
        <v>7595</v>
      </c>
      <c r="J418" s="112" t="b">
        <v>1</v>
      </c>
      <c r="K418" s="112" t="b">
        <v>1</v>
      </c>
      <c r="L418" s="112" t="b">
        <v>1</v>
      </c>
      <c r="M418" s="112" t="b">
        <v>1</v>
      </c>
      <c r="N418" s="112" t="b">
        <v>1</v>
      </c>
      <c r="O418" s="112"/>
    </row>
    <row r="419" spans="1:15" ht="14" hidden="1">
      <c r="A419" s="89">
        <v>63</v>
      </c>
      <c r="B419" s="91"/>
      <c r="C419" s="119"/>
      <c r="D419" s="205">
        <v>21551</v>
      </c>
      <c r="E419" s="205">
        <v>19507</v>
      </c>
      <c r="F419" s="205">
        <v>13398</v>
      </c>
      <c r="G419" s="205">
        <v>11161</v>
      </c>
      <c r="H419" s="205">
        <v>8359</v>
      </c>
      <c r="J419" s="112" t="b">
        <v>1</v>
      </c>
      <c r="K419" s="112" t="b">
        <v>1</v>
      </c>
      <c r="L419" s="112" t="b">
        <v>1</v>
      </c>
      <c r="M419" s="112" t="b">
        <v>1</v>
      </c>
      <c r="N419" s="112" t="b">
        <v>1</v>
      </c>
      <c r="O419" s="112"/>
    </row>
    <row r="420" spans="1:15" ht="14" hidden="1">
      <c r="A420" s="89">
        <v>64</v>
      </c>
      <c r="B420" s="91"/>
      <c r="C420" s="119"/>
      <c r="D420" s="205">
        <v>23530</v>
      </c>
      <c r="E420" s="205">
        <v>21286</v>
      </c>
      <c r="F420" s="205">
        <v>14624</v>
      </c>
      <c r="G420" s="205">
        <v>12182</v>
      </c>
      <c r="H420" s="205">
        <v>9124</v>
      </c>
      <c r="J420" s="112" t="b">
        <v>1</v>
      </c>
      <c r="K420" s="112" t="b">
        <v>1</v>
      </c>
      <c r="L420" s="112" t="b">
        <v>1</v>
      </c>
      <c r="M420" s="112" t="b">
        <v>1</v>
      </c>
      <c r="N420" s="112" t="b">
        <v>1</v>
      </c>
      <c r="O420" s="112"/>
    </row>
    <row r="421" spans="1:15" ht="14" hidden="1">
      <c r="A421" s="89">
        <v>65</v>
      </c>
      <c r="B421" s="91"/>
      <c r="C421" s="119"/>
      <c r="D421" s="205">
        <v>23546</v>
      </c>
      <c r="E421" s="205">
        <v>21490</v>
      </c>
      <c r="F421" s="205">
        <v>14710</v>
      </c>
      <c r="G421" s="205">
        <v>12251</v>
      </c>
      <c r="H421" s="205">
        <v>9155</v>
      </c>
      <c r="J421" s="112" t="b">
        <v>1</v>
      </c>
      <c r="K421" s="112" t="b">
        <v>1</v>
      </c>
      <c r="L421" s="112" t="b">
        <v>1</v>
      </c>
      <c r="M421" s="112" t="b">
        <v>1</v>
      </c>
      <c r="N421" s="112" t="b">
        <v>1</v>
      </c>
      <c r="O421" s="112"/>
    </row>
    <row r="422" spans="1:15" ht="14" hidden="1">
      <c r="A422" s="89">
        <v>66</v>
      </c>
      <c r="B422" s="91"/>
      <c r="C422" s="119"/>
      <c r="D422" s="205">
        <v>23570</v>
      </c>
      <c r="E422" s="205">
        <v>21691</v>
      </c>
      <c r="F422" s="205">
        <v>14790</v>
      </c>
      <c r="G422" s="205">
        <v>12314</v>
      </c>
      <c r="H422" s="205">
        <v>9184</v>
      </c>
      <c r="J422" s="112" t="b">
        <v>1</v>
      </c>
      <c r="K422" s="112" t="b">
        <v>1</v>
      </c>
      <c r="L422" s="112" t="b">
        <v>1</v>
      </c>
      <c r="M422" s="112" t="b">
        <v>1</v>
      </c>
      <c r="N422" s="112" t="b">
        <v>1</v>
      </c>
      <c r="O422" s="112"/>
    </row>
    <row r="423" spans="1:15" ht="14" hidden="1">
      <c r="A423" s="89">
        <v>67</v>
      </c>
      <c r="B423" s="91"/>
      <c r="C423" s="119"/>
      <c r="D423" s="205">
        <v>26207</v>
      </c>
      <c r="E423" s="205">
        <v>24111</v>
      </c>
      <c r="F423" s="205">
        <v>16443</v>
      </c>
      <c r="G423" s="205">
        <v>13694</v>
      </c>
      <c r="H423" s="205">
        <v>10215</v>
      </c>
      <c r="J423" s="112" t="b">
        <v>1</v>
      </c>
      <c r="K423" s="112" t="b">
        <v>1</v>
      </c>
      <c r="L423" s="112" t="b">
        <v>1</v>
      </c>
      <c r="M423" s="112" t="b">
        <v>1</v>
      </c>
      <c r="N423" s="112" t="b">
        <v>1</v>
      </c>
      <c r="O423" s="112"/>
    </row>
    <row r="424" spans="1:15" ht="14" hidden="1">
      <c r="A424" s="89">
        <v>68</v>
      </c>
      <c r="B424" s="91"/>
      <c r="C424" s="119"/>
      <c r="D424" s="205">
        <v>28830</v>
      </c>
      <c r="E424" s="205">
        <v>26517</v>
      </c>
      <c r="F424" s="205">
        <v>18098</v>
      </c>
      <c r="G424" s="205">
        <v>15072</v>
      </c>
      <c r="H424" s="205">
        <v>11249</v>
      </c>
      <c r="J424" s="112" t="b">
        <v>1</v>
      </c>
      <c r="K424" s="112" t="b">
        <v>1</v>
      </c>
      <c r="L424" s="112" t="b">
        <v>1</v>
      </c>
      <c r="M424" s="112" t="b">
        <v>1</v>
      </c>
      <c r="N424" s="112" t="b">
        <v>1</v>
      </c>
      <c r="O424" s="112"/>
    </row>
    <row r="425" spans="1:15" ht="14" hidden="1">
      <c r="A425" s="89">
        <v>69</v>
      </c>
      <c r="B425" s="91"/>
      <c r="C425" s="119"/>
      <c r="D425" s="205">
        <v>30150</v>
      </c>
      <c r="E425" s="205">
        <v>27720</v>
      </c>
      <c r="F425" s="205">
        <v>18922</v>
      </c>
      <c r="G425" s="205">
        <v>15747</v>
      </c>
      <c r="H425" s="205">
        <v>11767</v>
      </c>
      <c r="J425" s="112" t="b">
        <v>1</v>
      </c>
      <c r="K425" s="112" t="b">
        <v>1</v>
      </c>
      <c r="L425" s="112" t="b">
        <v>1</v>
      </c>
      <c r="M425" s="112" t="b">
        <v>1</v>
      </c>
      <c r="N425" s="112" t="b">
        <v>1</v>
      </c>
      <c r="O425" s="112"/>
    </row>
    <row r="426" spans="1:15" ht="14" hidden="1">
      <c r="A426" s="89">
        <v>70</v>
      </c>
      <c r="B426" s="91"/>
      <c r="C426" s="119"/>
      <c r="D426" s="205">
        <v>30199</v>
      </c>
      <c r="E426" s="205">
        <v>28197</v>
      </c>
      <c r="F426" s="205">
        <v>19114</v>
      </c>
      <c r="G426" s="205">
        <v>15905</v>
      </c>
      <c r="H426" s="205">
        <v>11821</v>
      </c>
      <c r="J426" s="112" t="b">
        <v>1</v>
      </c>
      <c r="K426" s="112" t="b">
        <v>1</v>
      </c>
      <c r="L426" s="112" t="b">
        <v>1</v>
      </c>
      <c r="M426" s="112" t="b">
        <v>1</v>
      </c>
      <c r="N426" s="112" t="b">
        <v>1</v>
      </c>
      <c r="O426" s="112"/>
    </row>
    <row r="427" spans="1:15" ht="14" hidden="1">
      <c r="A427" s="89">
        <v>71</v>
      </c>
      <c r="B427" s="91"/>
      <c r="C427" s="119"/>
      <c r="D427" s="205">
        <v>33980</v>
      </c>
      <c r="E427" s="205">
        <v>31731</v>
      </c>
      <c r="F427" s="205">
        <v>21517</v>
      </c>
      <c r="G427" s="205">
        <v>17902</v>
      </c>
      <c r="H427" s="205">
        <v>13312</v>
      </c>
      <c r="J427" s="112" t="b">
        <v>1</v>
      </c>
      <c r="K427" s="112" t="b">
        <v>1</v>
      </c>
      <c r="L427" s="112" t="b">
        <v>1</v>
      </c>
      <c r="M427" s="112" t="b">
        <v>1</v>
      </c>
      <c r="N427" s="112" t="b">
        <v>1</v>
      </c>
      <c r="O427" s="112"/>
    </row>
    <row r="428" spans="1:15" ht="14" hidden="1">
      <c r="A428" s="89">
        <v>72</v>
      </c>
      <c r="B428" s="91"/>
      <c r="C428" s="119"/>
      <c r="D428" s="205">
        <v>37775</v>
      </c>
      <c r="E428" s="205">
        <v>35271</v>
      </c>
      <c r="F428" s="205">
        <v>23920</v>
      </c>
      <c r="G428" s="205">
        <v>19899</v>
      </c>
      <c r="H428" s="205">
        <v>14797</v>
      </c>
      <c r="J428" s="112" t="b">
        <v>1</v>
      </c>
      <c r="K428" s="112" t="b">
        <v>1</v>
      </c>
      <c r="L428" s="112" t="b">
        <v>1</v>
      </c>
      <c r="M428" s="112" t="b">
        <v>1</v>
      </c>
      <c r="N428" s="112" t="b">
        <v>1</v>
      </c>
      <c r="O428" s="112"/>
    </row>
    <row r="429" spans="1:15" ht="14" hidden="1">
      <c r="A429" s="89">
        <v>73</v>
      </c>
      <c r="B429" s="91"/>
      <c r="C429" s="119"/>
      <c r="D429" s="205">
        <v>41555</v>
      </c>
      <c r="E429" s="205">
        <v>38792</v>
      </c>
      <c r="F429" s="205">
        <v>26315</v>
      </c>
      <c r="G429" s="205">
        <v>21895</v>
      </c>
      <c r="H429" s="205">
        <v>16277</v>
      </c>
      <c r="J429" s="112" t="b">
        <v>1</v>
      </c>
      <c r="K429" s="112" t="b">
        <v>1</v>
      </c>
      <c r="L429" s="112" t="b">
        <v>1</v>
      </c>
      <c r="M429" s="112" t="b">
        <v>1</v>
      </c>
      <c r="N429" s="112" t="b">
        <v>1</v>
      </c>
      <c r="O429" s="112"/>
    </row>
    <row r="430" spans="1:15" ht="14" hidden="1">
      <c r="A430" s="89">
        <v>74</v>
      </c>
      <c r="B430" s="91"/>
      <c r="C430" s="119"/>
      <c r="D430" s="205">
        <v>45340</v>
      </c>
      <c r="E430" s="205">
        <v>42331</v>
      </c>
      <c r="F430" s="205">
        <v>28715</v>
      </c>
      <c r="G430" s="205">
        <v>23894</v>
      </c>
      <c r="H430" s="205">
        <v>17769</v>
      </c>
      <c r="J430" s="112" t="b">
        <v>1</v>
      </c>
      <c r="K430" s="112" t="b">
        <v>1</v>
      </c>
      <c r="L430" s="112" t="b">
        <v>1</v>
      </c>
      <c r="M430" s="112" t="b">
        <v>1</v>
      </c>
      <c r="N430" s="112" t="b">
        <v>1</v>
      </c>
      <c r="O430" s="112"/>
    </row>
    <row r="431" spans="1:15" ht="14" hidden="1">
      <c r="A431" s="89">
        <v>75</v>
      </c>
      <c r="B431" s="91" t="s">
        <v>13</v>
      </c>
      <c r="C431" s="119"/>
      <c r="D431" s="205">
        <v>49413</v>
      </c>
      <c r="E431" s="205">
        <v>46432</v>
      </c>
      <c r="F431" s="205">
        <v>31398</v>
      </c>
      <c r="G431" s="205">
        <v>26134</v>
      </c>
      <c r="H431" s="205">
        <v>19419</v>
      </c>
      <c r="J431" s="112" t="b">
        <v>1</v>
      </c>
      <c r="K431" s="112" t="b">
        <v>1</v>
      </c>
      <c r="L431" s="112" t="b">
        <v>1</v>
      </c>
      <c r="M431" s="112" t="b">
        <v>1</v>
      </c>
      <c r="N431" s="112" t="b">
        <v>1</v>
      </c>
      <c r="O431" s="112"/>
    </row>
    <row r="432" spans="1:15" ht="14" hidden="1">
      <c r="A432" s="89">
        <v>1</v>
      </c>
      <c r="B432" s="91" t="s">
        <v>14</v>
      </c>
      <c r="C432" s="119"/>
      <c r="D432" s="206">
        <v>3133</v>
      </c>
      <c r="E432" s="206">
        <v>1842</v>
      </c>
      <c r="F432" s="206">
        <v>1506</v>
      </c>
      <c r="G432" s="206">
        <v>1250</v>
      </c>
      <c r="H432" s="206">
        <v>917</v>
      </c>
      <c r="J432" s="112" t="b">
        <v>1</v>
      </c>
      <c r="K432" s="112" t="b">
        <v>1</v>
      </c>
      <c r="L432" s="112" t="b">
        <v>1</v>
      </c>
      <c r="M432" s="112" t="b">
        <v>1</v>
      </c>
      <c r="N432" s="112" t="b">
        <v>1</v>
      </c>
      <c r="O432" s="112"/>
    </row>
    <row r="433" spans="1:15" ht="14" hidden="1">
      <c r="A433" s="89">
        <v>2</v>
      </c>
      <c r="B433" s="91" t="s">
        <v>1</v>
      </c>
      <c r="C433" s="119"/>
      <c r="D433" s="205">
        <v>5280</v>
      </c>
      <c r="E433" s="205">
        <v>2759</v>
      </c>
      <c r="F433" s="205">
        <v>2366</v>
      </c>
      <c r="G433" s="205">
        <v>1969</v>
      </c>
      <c r="H433" s="205">
        <v>1461</v>
      </c>
      <c r="J433" s="112" t="b">
        <v>1</v>
      </c>
      <c r="K433" s="112" t="b">
        <v>1</v>
      </c>
      <c r="L433" s="112" t="b">
        <v>1</v>
      </c>
      <c r="M433" s="112" t="b">
        <v>1</v>
      </c>
      <c r="N433" s="112" t="b">
        <v>1</v>
      </c>
      <c r="O433" s="112"/>
    </row>
    <row r="434" spans="1:15" ht="14" hidden="1">
      <c r="A434" s="89">
        <v>3</v>
      </c>
      <c r="B434" s="91" t="s">
        <v>15</v>
      </c>
      <c r="C434" s="119"/>
      <c r="D434" s="205">
        <v>7753</v>
      </c>
      <c r="E434" s="205">
        <v>3956</v>
      </c>
      <c r="F434" s="205">
        <v>3436</v>
      </c>
      <c r="G434" s="205">
        <v>2854</v>
      </c>
      <c r="H434" s="205">
        <v>2117</v>
      </c>
      <c r="J434" s="112" t="b">
        <v>1</v>
      </c>
      <c r="K434" s="112" t="b">
        <v>1</v>
      </c>
      <c r="L434" s="112" t="b">
        <v>1</v>
      </c>
      <c r="M434" s="112" t="b">
        <v>1</v>
      </c>
      <c r="N434" s="112" t="b">
        <v>1</v>
      </c>
      <c r="O434" s="112"/>
    </row>
    <row r="435" spans="1:15" hidden="1">
      <c r="A435" s="89">
        <v>1</v>
      </c>
      <c r="B435" s="91" t="s">
        <v>3</v>
      </c>
      <c r="C435" s="119"/>
      <c r="D435" s="92">
        <v>225</v>
      </c>
      <c r="E435" s="92">
        <v>225</v>
      </c>
      <c r="F435" s="92">
        <v>225</v>
      </c>
      <c r="G435" s="92">
        <v>225</v>
      </c>
      <c r="H435" s="93">
        <v>225</v>
      </c>
      <c r="J435" s="112"/>
      <c r="K435" s="112"/>
      <c r="L435" s="112"/>
      <c r="M435" s="112"/>
      <c r="N435" s="112"/>
      <c r="O435" s="112"/>
    </row>
    <row r="436" spans="1:15" hidden="1">
      <c r="A436" s="89">
        <v>1</v>
      </c>
      <c r="B436" s="91" t="s">
        <v>2</v>
      </c>
      <c r="C436" s="119"/>
      <c r="D436" s="92">
        <v>300</v>
      </c>
      <c r="E436" s="92">
        <v>300</v>
      </c>
      <c r="F436" s="92">
        <v>300</v>
      </c>
      <c r="G436" s="92">
        <v>300</v>
      </c>
      <c r="H436" s="93">
        <v>300</v>
      </c>
      <c r="J436" s="112"/>
      <c r="K436" s="112"/>
      <c r="L436" s="112"/>
      <c r="M436" s="112"/>
      <c r="N436" s="112"/>
      <c r="O436" s="112"/>
    </row>
    <row r="437" spans="1:15" hidden="1">
      <c r="A437" s="89"/>
      <c r="H437" s="95"/>
    </row>
    <row r="438" spans="1:15" ht="18" hidden="1">
      <c r="A438" s="321" t="s">
        <v>34</v>
      </c>
      <c r="B438" s="322"/>
      <c r="C438" s="322"/>
      <c r="D438" s="322"/>
      <c r="E438" s="322"/>
      <c r="F438" s="322"/>
      <c r="G438" s="322"/>
      <c r="H438" s="323"/>
    </row>
    <row r="439" spans="1:15" hidden="1">
      <c r="A439" s="324" t="s">
        <v>0</v>
      </c>
      <c r="B439" s="325"/>
      <c r="C439" s="325"/>
      <c r="D439" s="325"/>
      <c r="E439" s="325"/>
      <c r="F439" s="325"/>
      <c r="G439" s="325"/>
      <c r="H439" s="88"/>
    </row>
    <row r="440" spans="1:15" hidden="1">
      <c r="A440" s="89" t="s">
        <v>5</v>
      </c>
      <c r="B440" s="90" t="s">
        <v>5</v>
      </c>
      <c r="C440" s="116"/>
      <c r="D440" s="87" t="s">
        <v>50</v>
      </c>
      <c r="E440" s="87" t="s">
        <v>51</v>
      </c>
      <c r="F440" s="87" t="s">
        <v>52</v>
      </c>
      <c r="G440" s="87" t="s">
        <v>53</v>
      </c>
      <c r="H440" s="88" t="s">
        <v>54</v>
      </c>
    </row>
    <row r="441" spans="1:15" hidden="1">
      <c r="A441" s="89">
        <v>18</v>
      </c>
      <c r="B441" s="91" t="s">
        <v>118</v>
      </c>
      <c r="C441" s="119"/>
      <c r="D441" s="92">
        <f>$L$2*D408</f>
        <v>3439.7000000000003</v>
      </c>
      <c r="E441" s="92">
        <f t="shared" ref="E441:H441" si="11">$L$2*E408</f>
        <v>2697.7000000000003</v>
      </c>
      <c r="F441" s="92">
        <f t="shared" si="11"/>
        <v>1974.25</v>
      </c>
      <c r="G441" s="92">
        <f t="shared" si="11"/>
        <v>1649.89</v>
      </c>
      <c r="H441" s="92">
        <f t="shared" si="11"/>
        <v>1253.45</v>
      </c>
    </row>
    <row r="442" spans="1:15" hidden="1">
      <c r="A442" s="89">
        <v>25</v>
      </c>
      <c r="B442" s="91" t="s">
        <v>6</v>
      </c>
      <c r="C442" s="119"/>
      <c r="D442" s="92">
        <f t="shared" ref="D442:H467" si="12">$L$2*D409</f>
        <v>3796.3900000000003</v>
      </c>
      <c r="E442" s="92">
        <f t="shared" si="12"/>
        <v>3043.79</v>
      </c>
      <c r="F442" s="92">
        <f t="shared" si="12"/>
        <v>2203.21</v>
      </c>
      <c r="G442" s="92">
        <f t="shared" si="12"/>
        <v>1838.5700000000002</v>
      </c>
      <c r="H442" s="92">
        <f t="shared" si="12"/>
        <v>1394.96</v>
      </c>
    </row>
    <row r="443" spans="1:15" hidden="1">
      <c r="A443" s="89">
        <v>30</v>
      </c>
      <c r="B443" s="91" t="s">
        <v>7</v>
      </c>
      <c r="C443" s="119"/>
      <c r="D443" s="92">
        <f t="shared" si="12"/>
        <v>4349.71</v>
      </c>
      <c r="E443" s="92">
        <f t="shared" si="12"/>
        <v>3572.2000000000003</v>
      </c>
      <c r="F443" s="92">
        <f t="shared" si="12"/>
        <v>2557.25</v>
      </c>
      <c r="G443" s="92">
        <f t="shared" si="12"/>
        <v>2136.4300000000003</v>
      </c>
      <c r="H443" s="92">
        <f t="shared" si="12"/>
        <v>1613.8500000000001</v>
      </c>
    </row>
    <row r="444" spans="1:15" hidden="1">
      <c r="A444" s="89">
        <v>35</v>
      </c>
      <c r="B444" s="91" t="s">
        <v>8</v>
      </c>
      <c r="C444" s="119"/>
      <c r="D444" s="92">
        <f t="shared" si="12"/>
        <v>4790.1400000000003</v>
      </c>
      <c r="E444" s="92">
        <f t="shared" si="12"/>
        <v>3995.1400000000003</v>
      </c>
      <c r="F444" s="92">
        <f t="shared" si="12"/>
        <v>2846.63</v>
      </c>
      <c r="G444" s="92">
        <f t="shared" si="12"/>
        <v>2375.9900000000002</v>
      </c>
      <c r="H444" s="92">
        <f t="shared" si="12"/>
        <v>1786.63</v>
      </c>
    </row>
    <row r="445" spans="1:15" hidden="1">
      <c r="A445" s="89">
        <v>40</v>
      </c>
      <c r="B445" s="91" t="s">
        <v>9</v>
      </c>
      <c r="C445" s="119"/>
      <c r="D445" s="92">
        <f t="shared" si="12"/>
        <v>5368.9000000000005</v>
      </c>
      <c r="E445" s="92">
        <f t="shared" si="12"/>
        <v>4559.0600000000004</v>
      </c>
      <c r="F445" s="92">
        <f t="shared" si="12"/>
        <v>3214.98</v>
      </c>
      <c r="G445" s="92">
        <f t="shared" si="12"/>
        <v>2684.98</v>
      </c>
      <c r="H445" s="92">
        <f t="shared" si="12"/>
        <v>2019.8300000000002</v>
      </c>
    </row>
    <row r="446" spans="1:15" hidden="1">
      <c r="A446" s="89">
        <v>45</v>
      </c>
      <c r="B446" s="91" t="s">
        <v>10</v>
      </c>
      <c r="C446" s="119"/>
      <c r="D446" s="92">
        <f t="shared" si="12"/>
        <v>6178.7400000000007</v>
      </c>
      <c r="E446" s="92">
        <f t="shared" si="12"/>
        <v>5346.1100000000006</v>
      </c>
      <c r="F446" s="92">
        <f t="shared" si="12"/>
        <v>3744.4500000000003</v>
      </c>
      <c r="G446" s="92">
        <f t="shared" si="12"/>
        <v>3117.46</v>
      </c>
      <c r="H446" s="92">
        <f t="shared" si="12"/>
        <v>2343.13</v>
      </c>
    </row>
    <row r="447" spans="1:15" hidden="1">
      <c r="A447" s="89">
        <v>50</v>
      </c>
      <c r="B447" s="91" t="s">
        <v>11</v>
      </c>
      <c r="C447" s="119"/>
      <c r="D447" s="92">
        <f t="shared" si="12"/>
        <v>6744.25</v>
      </c>
      <c r="E447" s="92">
        <f t="shared" si="12"/>
        <v>5885.6500000000005</v>
      </c>
      <c r="F447" s="92">
        <f t="shared" si="12"/>
        <v>4105.38</v>
      </c>
      <c r="G447" s="92">
        <f t="shared" si="12"/>
        <v>3421.6800000000003</v>
      </c>
      <c r="H447" s="92">
        <f t="shared" si="12"/>
        <v>2564.1400000000003</v>
      </c>
    </row>
    <row r="448" spans="1:15" hidden="1">
      <c r="A448" s="89">
        <v>55</v>
      </c>
      <c r="B448" s="91" t="s">
        <v>12</v>
      </c>
      <c r="C448" s="119"/>
      <c r="D448" s="92">
        <f t="shared" si="12"/>
        <v>7924.56</v>
      </c>
      <c r="E448" s="92">
        <f t="shared" si="12"/>
        <v>7025.1500000000005</v>
      </c>
      <c r="F448" s="92">
        <f t="shared" si="12"/>
        <v>4867.5200000000004</v>
      </c>
      <c r="G448" s="92">
        <f t="shared" si="12"/>
        <v>4056.6200000000003</v>
      </c>
      <c r="H448" s="92">
        <f t="shared" si="12"/>
        <v>3031.6000000000004</v>
      </c>
    </row>
    <row r="449" spans="1:8" hidden="1">
      <c r="A449" s="89">
        <v>60</v>
      </c>
      <c r="B449" s="91"/>
      <c r="C449" s="119"/>
      <c r="D449" s="92">
        <f t="shared" si="12"/>
        <v>8296.09</v>
      </c>
      <c r="E449" s="92">
        <f t="shared" si="12"/>
        <v>7509.5700000000006</v>
      </c>
      <c r="F449" s="92">
        <f t="shared" si="12"/>
        <v>5151.0700000000006</v>
      </c>
      <c r="G449" s="92">
        <f t="shared" si="12"/>
        <v>4294.0600000000004</v>
      </c>
      <c r="H449" s="92">
        <f t="shared" si="12"/>
        <v>3211.8</v>
      </c>
    </row>
    <row r="450" spans="1:8" hidden="1">
      <c r="A450" s="89">
        <v>61</v>
      </c>
      <c r="B450" s="91"/>
      <c r="C450" s="119"/>
      <c r="D450" s="92">
        <f t="shared" si="12"/>
        <v>9342.84</v>
      </c>
      <c r="E450" s="92">
        <f t="shared" si="12"/>
        <v>8449.7900000000009</v>
      </c>
      <c r="F450" s="92">
        <f t="shared" si="12"/>
        <v>5801.38</v>
      </c>
      <c r="G450" s="92">
        <f t="shared" si="12"/>
        <v>4834.66</v>
      </c>
      <c r="H450" s="92">
        <f t="shared" si="12"/>
        <v>3616.19</v>
      </c>
    </row>
    <row r="451" spans="1:8" hidden="1">
      <c r="A451" s="89">
        <v>62</v>
      </c>
      <c r="B451" s="91"/>
      <c r="C451" s="119"/>
      <c r="D451" s="92">
        <f t="shared" si="12"/>
        <v>10384.290000000001</v>
      </c>
      <c r="E451" s="92">
        <f t="shared" si="12"/>
        <v>9395.3100000000013</v>
      </c>
      <c r="F451" s="92">
        <f t="shared" si="12"/>
        <v>6456.9900000000007</v>
      </c>
      <c r="G451" s="92">
        <f t="shared" si="12"/>
        <v>5373.14</v>
      </c>
      <c r="H451" s="92">
        <f t="shared" si="12"/>
        <v>4025.3500000000004</v>
      </c>
    </row>
    <row r="452" spans="1:8" hidden="1">
      <c r="A452" s="89">
        <v>63</v>
      </c>
      <c r="B452" s="91"/>
      <c r="C452" s="119"/>
      <c r="D452" s="92">
        <f t="shared" si="12"/>
        <v>11422.03</v>
      </c>
      <c r="E452" s="92">
        <f t="shared" si="12"/>
        <v>10338.710000000001</v>
      </c>
      <c r="F452" s="92">
        <f t="shared" si="12"/>
        <v>7100.9400000000005</v>
      </c>
      <c r="G452" s="92">
        <f t="shared" si="12"/>
        <v>5915.33</v>
      </c>
      <c r="H452" s="92">
        <f t="shared" si="12"/>
        <v>4430.2700000000004</v>
      </c>
    </row>
    <row r="453" spans="1:8" hidden="1">
      <c r="A453" s="89">
        <v>64</v>
      </c>
      <c r="B453" s="91"/>
      <c r="C453" s="119"/>
      <c r="D453" s="92">
        <f t="shared" si="12"/>
        <v>12470.900000000001</v>
      </c>
      <c r="E453" s="92">
        <f t="shared" si="12"/>
        <v>11281.58</v>
      </c>
      <c r="F453" s="92">
        <f t="shared" si="12"/>
        <v>7750.72</v>
      </c>
      <c r="G453" s="92">
        <f t="shared" si="12"/>
        <v>6456.46</v>
      </c>
      <c r="H453" s="92">
        <f t="shared" si="12"/>
        <v>4835.72</v>
      </c>
    </row>
    <row r="454" spans="1:8" hidden="1">
      <c r="A454" s="89">
        <v>65</v>
      </c>
      <c r="B454" s="91"/>
      <c r="C454" s="119"/>
      <c r="D454" s="92">
        <f t="shared" si="12"/>
        <v>12479.380000000001</v>
      </c>
      <c r="E454" s="92">
        <f t="shared" si="12"/>
        <v>11389.7</v>
      </c>
      <c r="F454" s="92">
        <f t="shared" si="12"/>
        <v>7796.3</v>
      </c>
      <c r="G454" s="92">
        <f t="shared" si="12"/>
        <v>6493.0300000000007</v>
      </c>
      <c r="H454" s="92">
        <f t="shared" si="12"/>
        <v>4852.1500000000005</v>
      </c>
    </row>
    <row r="455" spans="1:8" hidden="1">
      <c r="A455" s="89">
        <v>66</v>
      </c>
      <c r="B455" s="91"/>
      <c r="C455" s="119"/>
      <c r="D455" s="92">
        <f t="shared" si="12"/>
        <v>12492.1</v>
      </c>
      <c r="E455" s="92">
        <f t="shared" si="12"/>
        <v>11496.230000000001</v>
      </c>
      <c r="F455" s="92">
        <f t="shared" si="12"/>
        <v>7838.7000000000007</v>
      </c>
      <c r="G455" s="92">
        <f t="shared" si="12"/>
        <v>6526.42</v>
      </c>
      <c r="H455" s="92">
        <f t="shared" si="12"/>
        <v>4867.5200000000004</v>
      </c>
    </row>
    <row r="456" spans="1:8" hidden="1">
      <c r="A456" s="89">
        <v>67</v>
      </c>
      <c r="B456" s="91"/>
      <c r="C456" s="119"/>
      <c r="D456" s="92">
        <f t="shared" si="12"/>
        <v>13889.710000000001</v>
      </c>
      <c r="E456" s="92">
        <f t="shared" si="12"/>
        <v>12778.83</v>
      </c>
      <c r="F456" s="92">
        <f t="shared" si="12"/>
        <v>8714.7900000000009</v>
      </c>
      <c r="G456" s="92">
        <f t="shared" si="12"/>
        <v>7257.8200000000006</v>
      </c>
      <c r="H456" s="92">
        <f t="shared" si="12"/>
        <v>5413.95</v>
      </c>
    </row>
    <row r="457" spans="1:8" hidden="1">
      <c r="A457" s="89">
        <v>68</v>
      </c>
      <c r="B457" s="91"/>
      <c r="C457" s="119"/>
      <c r="D457" s="92">
        <f t="shared" si="12"/>
        <v>15279.900000000001</v>
      </c>
      <c r="E457" s="92">
        <f t="shared" si="12"/>
        <v>14054.01</v>
      </c>
      <c r="F457" s="92">
        <f t="shared" si="12"/>
        <v>9591.94</v>
      </c>
      <c r="G457" s="92">
        <f t="shared" si="12"/>
        <v>7988.1600000000008</v>
      </c>
      <c r="H457" s="92">
        <f t="shared" si="12"/>
        <v>5961.97</v>
      </c>
    </row>
    <row r="458" spans="1:8" hidden="1">
      <c r="A458" s="89">
        <v>69</v>
      </c>
      <c r="B458" s="91"/>
      <c r="C458" s="119"/>
      <c r="D458" s="92">
        <f t="shared" si="12"/>
        <v>15979.5</v>
      </c>
      <c r="E458" s="92">
        <f t="shared" si="12"/>
        <v>14691.6</v>
      </c>
      <c r="F458" s="92">
        <f t="shared" si="12"/>
        <v>10028.66</v>
      </c>
      <c r="G458" s="92">
        <f t="shared" si="12"/>
        <v>8345.91</v>
      </c>
      <c r="H458" s="92">
        <f t="shared" si="12"/>
        <v>6236.51</v>
      </c>
    </row>
    <row r="459" spans="1:8" hidden="1">
      <c r="A459" s="89">
        <v>70</v>
      </c>
      <c r="B459" s="91"/>
      <c r="C459" s="119"/>
      <c r="D459" s="92">
        <f t="shared" si="12"/>
        <v>16005.470000000001</v>
      </c>
      <c r="E459" s="92">
        <f t="shared" si="12"/>
        <v>14944.41</v>
      </c>
      <c r="F459" s="92">
        <f t="shared" si="12"/>
        <v>10130.42</v>
      </c>
      <c r="G459" s="92">
        <f t="shared" si="12"/>
        <v>8429.65</v>
      </c>
      <c r="H459" s="92">
        <f t="shared" si="12"/>
        <v>6265.13</v>
      </c>
    </row>
    <row r="460" spans="1:8" hidden="1">
      <c r="A460" s="89">
        <v>71</v>
      </c>
      <c r="B460" s="91"/>
      <c r="C460" s="119"/>
      <c r="D460" s="92">
        <f t="shared" si="12"/>
        <v>18009.400000000001</v>
      </c>
      <c r="E460" s="92">
        <f t="shared" si="12"/>
        <v>16817.43</v>
      </c>
      <c r="F460" s="92">
        <f t="shared" si="12"/>
        <v>11404.01</v>
      </c>
      <c r="G460" s="92">
        <f t="shared" si="12"/>
        <v>9488.0600000000013</v>
      </c>
      <c r="H460" s="92">
        <f t="shared" si="12"/>
        <v>7055.3600000000006</v>
      </c>
    </row>
    <row r="461" spans="1:8" hidden="1">
      <c r="A461" s="89">
        <v>72</v>
      </c>
      <c r="B461" s="91"/>
      <c r="C461" s="119"/>
      <c r="D461" s="92">
        <f t="shared" si="12"/>
        <v>20020.75</v>
      </c>
      <c r="E461" s="92">
        <f t="shared" si="12"/>
        <v>18693.63</v>
      </c>
      <c r="F461" s="92">
        <f t="shared" si="12"/>
        <v>12677.6</v>
      </c>
      <c r="G461" s="92">
        <f t="shared" si="12"/>
        <v>10546.470000000001</v>
      </c>
      <c r="H461" s="92">
        <f t="shared" si="12"/>
        <v>7842.4100000000008</v>
      </c>
    </row>
    <row r="462" spans="1:8" hidden="1">
      <c r="A462" s="89">
        <v>73</v>
      </c>
      <c r="B462" s="91"/>
      <c r="C462" s="119"/>
      <c r="D462" s="92">
        <f t="shared" si="12"/>
        <v>22024.15</v>
      </c>
      <c r="E462" s="92">
        <f t="shared" si="12"/>
        <v>20559.760000000002</v>
      </c>
      <c r="F462" s="92">
        <f t="shared" si="12"/>
        <v>13946.95</v>
      </c>
      <c r="G462" s="92">
        <f t="shared" si="12"/>
        <v>11604.35</v>
      </c>
      <c r="H462" s="92">
        <f t="shared" si="12"/>
        <v>8626.8100000000013</v>
      </c>
    </row>
    <row r="463" spans="1:8" hidden="1">
      <c r="A463" s="89">
        <v>74</v>
      </c>
      <c r="B463" s="91"/>
      <c r="C463" s="119"/>
      <c r="D463" s="92">
        <f t="shared" si="12"/>
        <v>24030.2</v>
      </c>
      <c r="E463" s="92">
        <f t="shared" si="12"/>
        <v>22435.43</v>
      </c>
      <c r="F463" s="92">
        <f t="shared" si="12"/>
        <v>15218.95</v>
      </c>
      <c r="G463" s="92">
        <f t="shared" si="12"/>
        <v>12663.820000000002</v>
      </c>
      <c r="H463" s="92">
        <f t="shared" si="12"/>
        <v>9417.57</v>
      </c>
    </row>
    <row r="464" spans="1:8" hidden="1">
      <c r="A464" s="89">
        <v>75</v>
      </c>
      <c r="B464" s="91" t="s">
        <v>13</v>
      </c>
      <c r="C464" s="119"/>
      <c r="D464" s="92">
        <f t="shared" si="12"/>
        <v>26188.890000000003</v>
      </c>
      <c r="E464" s="92">
        <f t="shared" si="12"/>
        <v>24608.960000000003</v>
      </c>
      <c r="F464" s="92">
        <f t="shared" si="12"/>
        <v>16640.940000000002</v>
      </c>
      <c r="G464" s="92">
        <f t="shared" si="12"/>
        <v>13851.02</v>
      </c>
      <c r="H464" s="92">
        <f t="shared" si="12"/>
        <v>10292.07</v>
      </c>
    </row>
    <row r="465" spans="1:15" hidden="1">
      <c r="A465" s="89">
        <v>1</v>
      </c>
      <c r="B465" s="91" t="s">
        <v>14</v>
      </c>
      <c r="C465" s="119"/>
      <c r="D465" s="92">
        <f t="shared" si="12"/>
        <v>1660.49</v>
      </c>
      <c r="E465" s="92">
        <f t="shared" si="12"/>
        <v>976.2600000000001</v>
      </c>
      <c r="F465" s="92">
        <f t="shared" si="12"/>
        <v>798.18000000000006</v>
      </c>
      <c r="G465" s="92">
        <f t="shared" si="12"/>
        <v>662.5</v>
      </c>
      <c r="H465" s="92">
        <f t="shared" si="12"/>
        <v>486.01000000000005</v>
      </c>
    </row>
    <row r="466" spans="1:15" hidden="1">
      <c r="A466" s="89">
        <v>2</v>
      </c>
      <c r="B466" s="91" t="s">
        <v>1</v>
      </c>
      <c r="C466" s="119"/>
      <c r="D466" s="92">
        <f t="shared" si="12"/>
        <v>2798.4</v>
      </c>
      <c r="E466" s="92">
        <f t="shared" si="12"/>
        <v>1462.27</v>
      </c>
      <c r="F466" s="92">
        <f t="shared" si="12"/>
        <v>1253.98</v>
      </c>
      <c r="G466" s="92">
        <f t="shared" si="12"/>
        <v>1043.5700000000002</v>
      </c>
      <c r="H466" s="92">
        <f t="shared" si="12"/>
        <v>774.33</v>
      </c>
    </row>
    <row r="467" spans="1:15" hidden="1">
      <c r="A467" s="89">
        <v>3</v>
      </c>
      <c r="B467" s="91" t="s">
        <v>15</v>
      </c>
      <c r="C467" s="119"/>
      <c r="D467" s="92">
        <f t="shared" si="12"/>
        <v>4109.09</v>
      </c>
      <c r="E467" s="92">
        <f t="shared" si="12"/>
        <v>2096.6800000000003</v>
      </c>
      <c r="F467" s="92">
        <f t="shared" si="12"/>
        <v>1821.0800000000002</v>
      </c>
      <c r="G467" s="92">
        <f t="shared" si="12"/>
        <v>1512.6200000000001</v>
      </c>
      <c r="H467" s="92">
        <f t="shared" si="12"/>
        <v>1122.01</v>
      </c>
    </row>
    <row r="468" spans="1:15" hidden="1">
      <c r="A468" s="89">
        <v>1</v>
      </c>
      <c r="B468" s="91" t="s">
        <v>3</v>
      </c>
      <c r="C468" s="119"/>
      <c r="D468" s="92">
        <f t="shared" ref="D468:H468" si="13">+D435*$L$2</f>
        <v>119.25</v>
      </c>
      <c r="E468" s="92">
        <f t="shared" si="13"/>
        <v>119.25</v>
      </c>
      <c r="F468" s="92">
        <f t="shared" si="13"/>
        <v>119.25</v>
      </c>
      <c r="G468" s="92">
        <f t="shared" si="13"/>
        <v>119.25</v>
      </c>
      <c r="H468" s="93">
        <f t="shared" si="13"/>
        <v>119.25</v>
      </c>
    </row>
    <row r="469" spans="1:15" ht="14" hidden="1" thickBot="1">
      <c r="A469" s="96">
        <v>1</v>
      </c>
      <c r="B469" s="97" t="s">
        <v>2</v>
      </c>
      <c r="C469" s="126"/>
      <c r="D469" s="98">
        <f t="shared" ref="D469:H469" si="14">+D436*$L$2</f>
        <v>159</v>
      </c>
      <c r="E469" s="98">
        <f t="shared" si="14"/>
        <v>159</v>
      </c>
      <c r="F469" s="98">
        <f t="shared" si="14"/>
        <v>159</v>
      </c>
      <c r="G469" s="98">
        <f t="shared" si="14"/>
        <v>159</v>
      </c>
      <c r="H469" s="99">
        <f t="shared" si="14"/>
        <v>159</v>
      </c>
    </row>
    <row r="470" spans="1:15" ht="14" hidden="1" thickBot="1"/>
    <row r="471" spans="1:15" ht="18" hidden="1">
      <c r="A471" s="318" t="s">
        <v>55</v>
      </c>
      <c r="B471" s="319"/>
      <c r="C471" s="319"/>
      <c r="D471" s="319"/>
      <c r="E471" s="319"/>
      <c r="F471" s="319"/>
      <c r="G471" s="319"/>
      <c r="H471" s="320"/>
    </row>
    <row r="472" spans="1:15" ht="18" hidden="1">
      <c r="A472" s="321" t="s">
        <v>28</v>
      </c>
      <c r="B472" s="322"/>
      <c r="C472" s="322"/>
      <c r="D472" s="322"/>
      <c r="E472" s="322"/>
      <c r="F472" s="322"/>
      <c r="G472" s="322"/>
      <c r="H472" s="323"/>
    </row>
    <row r="473" spans="1:15" hidden="1">
      <c r="A473" s="324" t="s">
        <v>0</v>
      </c>
      <c r="B473" s="325"/>
      <c r="C473" s="325"/>
      <c r="D473" s="325"/>
      <c r="E473" s="325"/>
      <c r="F473" s="325"/>
      <c r="G473" s="325"/>
      <c r="H473" s="88"/>
    </row>
    <row r="474" spans="1:15" hidden="1">
      <c r="A474" s="89" t="s">
        <v>5</v>
      </c>
      <c r="B474" s="90" t="s">
        <v>5</v>
      </c>
      <c r="C474" s="116"/>
      <c r="D474" s="87" t="s">
        <v>56</v>
      </c>
      <c r="E474" s="87" t="s">
        <v>57</v>
      </c>
      <c r="F474" s="87" t="s">
        <v>58</v>
      </c>
      <c r="G474" s="87" t="s">
        <v>59</v>
      </c>
      <c r="H474" s="88" t="s">
        <v>60</v>
      </c>
    </row>
    <row r="475" spans="1:15" ht="14" hidden="1">
      <c r="A475" s="89">
        <v>18</v>
      </c>
      <c r="B475" s="91" t="s">
        <v>118</v>
      </c>
      <c r="C475" s="119"/>
      <c r="D475" s="205">
        <v>5365</v>
      </c>
      <c r="E475" s="205">
        <v>4208</v>
      </c>
      <c r="F475" s="205">
        <v>3076</v>
      </c>
      <c r="G475" s="205">
        <v>2567</v>
      </c>
      <c r="H475" s="205">
        <v>1949</v>
      </c>
      <c r="J475" s="112" t="b">
        <v>1</v>
      </c>
      <c r="K475" s="112" t="b">
        <v>1</v>
      </c>
      <c r="L475" s="112" t="b">
        <v>1</v>
      </c>
      <c r="M475" s="112" t="b">
        <v>1</v>
      </c>
      <c r="N475" s="112" t="b">
        <v>1</v>
      </c>
      <c r="O475" s="112"/>
    </row>
    <row r="476" spans="1:15" ht="14" hidden="1">
      <c r="A476" s="89">
        <v>25</v>
      </c>
      <c r="B476" s="91" t="s">
        <v>6</v>
      </c>
      <c r="C476" s="119"/>
      <c r="D476" s="205">
        <v>5918</v>
      </c>
      <c r="E476" s="205">
        <v>4740</v>
      </c>
      <c r="F476" s="205">
        <v>3434</v>
      </c>
      <c r="G476" s="205">
        <v>2870</v>
      </c>
      <c r="H476" s="205">
        <v>2169</v>
      </c>
      <c r="J476" s="112" t="b">
        <v>1</v>
      </c>
      <c r="K476" s="112" t="b">
        <v>1</v>
      </c>
      <c r="L476" s="112" t="b">
        <v>1</v>
      </c>
      <c r="M476" s="112" t="b">
        <v>1</v>
      </c>
      <c r="N476" s="112" t="b">
        <v>1</v>
      </c>
      <c r="O476" s="112"/>
    </row>
    <row r="477" spans="1:15" ht="14" hidden="1">
      <c r="A477" s="89">
        <v>30</v>
      </c>
      <c r="B477" s="91" t="s">
        <v>7</v>
      </c>
      <c r="C477" s="119"/>
      <c r="D477" s="205">
        <v>6782</v>
      </c>
      <c r="E477" s="205">
        <v>5566</v>
      </c>
      <c r="F477" s="205">
        <v>3988</v>
      </c>
      <c r="G477" s="205">
        <v>3327</v>
      </c>
      <c r="H477" s="205">
        <v>2505</v>
      </c>
      <c r="J477" s="112" t="b">
        <v>1</v>
      </c>
      <c r="K477" s="112" t="b">
        <v>1</v>
      </c>
      <c r="L477" s="112" t="b">
        <v>1</v>
      </c>
      <c r="M477" s="112" t="b">
        <v>1</v>
      </c>
      <c r="N477" s="112" t="b">
        <v>1</v>
      </c>
      <c r="O477" s="112"/>
    </row>
    <row r="478" spans="1:15" ht="14" hidden="1">
      <c r="A478" s="89">
        <v>35</v>
      </c>
      <c r="B478" s="91" t="s">
        <v>8</v>
      </c>
      <c r="C478" s="119"/>
      <c r="D478" s="205">
        <v>7477</v>
      </c>
      <c r="E478" s="205">
        <v>6241</v>
      </c>
      <c r="F478" s="205">
        <v>4433</v>
      </c>
      <c r="G478" s="205">
        <v>3700</v>
      </c>
      <c r="H478" s="205">
        <v>2788</v>
      </c>
      <c r="J478" s="112" t="b">
        <v>1</v>
      </c>
      <c r="K478" s="112" t="b">
        <v>1</v>
      </c>
      <c r="L478" s="112" t="b">
        <v>1</v>
      </c>
      <c r="M478" s="112" t="b">
        <v>1</v>
      </c>
      <c r="N478" s="112" t="b">
        <v>1</v>
      </c>
      <c r="O478" s="112"/>
    </row>
    <row r="479" spans="1:15" ht="14" hidden="1">
      <c r="A479" s="89">
        <v>40</v>
      </c>
      <c r="B479" s="91" t="s">
        <v>9</v>
      </c>
      <c r="C479" s="119"/>
      <c r="D479" s="205">
        <v>8379</v>
      </c>
      <c r="E479" s="205">
        <v>7119</v>
      </c>
      <c r="F479" s="205">
        <v>5010</v>
      </c>
      <c r="G479" s="205">
        <v>4184</v>
      </c>
      <c r="H479" s="205">
        <v>3148</v>
      </c>
      <c r="J479" s="112" t="b">
        <v>1</v>
      </c>
      <c r="K479" s="112" t="b">
        <v>1</v>
      </c>
      <c r="L479" s="112" t="b">
        <v>1</v>
      </c>
      <c r="M479" s="112" t="b">
        <v>1</v>
      </c>
      <c r="N479" s="112" t="b">
        <v>1</v>
      </c>
      <c r="O479" s="112"/>
    </row>
    <row r="480" spans="1:15" ht="14" hidden="1">
      <c r="A480" s="89">
        <v>45</v>
      </c>
      <c r="B480" s="91" t="s">
        <v>10</v>
      </c>
      <c r="C480" s="119"/>
      <c r="D480" s="205">
        <v>9648</v>
      </c>
      <c r="E480" s="205">
        <v>8344</v>
      </c>
      <c r="F480" s="205">
        <v>5849</v>
      </c>
      <c r="G480" s="205">
        <v>4870</v>
      </c>
      <c r="H480" s="205">
        <v>3655</v>
      </c>
      <c r="J480" s="112" t="b">
        <v>1</v>
      </c>
      <c r="K480" s="112" t="b">
        <v>1</v>
      </c>
      <c r="L480" s="112" t="b">
        <v>1</v>
      </c>
      <c r="M480" s="112" t="b">
        <v>1</v>
      </c>
      <c r="N480" s="112" t="b">
        <v>1</v>
      </c>
      <c r="O480" s="112"/>
    </row>
    <row r="481" spans="1:15" ht="14" hidden="1">
      <c r="A481" s="89">
        <v>50</v>
      </c>
      <c r="B481" s="91" t="s">
        <v>11</v>
      </c>
      <c r="C481" s="119"/>
      <c r="D481" s="205">
        <v>10535</v>
      </c>
      <c r="E481" s="205">
        <v>9194</v>
      </c>
      <c r="F481" s="205">
        <v>6407</v>
      </c>
      <c r="G481" s="205">
        <v>5348</v>
      </c>
      <c r="H481" s="205">
        <v>3997</v>
      </c>
      <c r="J481" s="112" t="b">
        <v>1</v>
      </c>
      <c r="K481" s="112" t="b">
        <v>1</v>
      </c>
      <c r="L481" s="112" t="b">
        <v>1</v>
      </c>
      <c r="M481" s="112" t="b">
        <v>1</v>
      </c>
      <c r="N481" s="112" t="b">
        <v>1</v>
      </c>
      <c r="O481" s="112"/>
    </row>
    <row r="482" spans="1:15" ht="14" hidden="1">
      <c r="A482" s="89">
        <v>55</v>
      </c>
      <c r="B482" s="91" t="s">
        <v>12</v>
      </c>
      <c r="C482" s="119"/>
      <c r="D482" s="205">
        <v>12370</v>
      </c>
      <c r="E482" s="205">
        <v>10981</v>
      </c>
      <c r="F482" s="205">
        <v>7597</v>
      </c>
      <c r="G482" s="205">
        <v>6325</v>
      </c>
      <c r="H482" s="205">
        <v>4735</v>
      </c>
      <c r="J482" s="112" t="b">
        <v>1</v>
      </c>
      <c r="K482" s="112" t="b">
        <v>1</v>
      </c>
      <c r="L482" s="112" t="b">
        <v>1</v>
      </c>
      <c r="M482" s="112" t="b">
        <v>1</v>
      </c>
      <c r="N482" s="112" t="b">
        <v>1</v>
      </c>
      <c r="O482" s="112"/>
    </row>
    <row r="483" spans="1:15" ht="14" hidden="1">
      <c r="A483" s="89">
        <v>60</v>
      </c>
      <c r="B483" s="91"/>
      <c r="C483" s="119"/>
      <c r="D483" s="205">
        <v>12951</v>
      </c>
      <c r="E483" s="205">
        <v>11731</v>
      </c>
      <c r="F483" s="205">
        <v>8049</v>
      </c>
      <c r="G483" s="205">
        <v>6701</v>
      </c>
      <c r="H483" s="205">
        <v>5007</v>
      </c>
      <c r="J483" s="112" t="b">
        <v>1</v>
      </c>
      <c r="K483" s="112" t="b">
        <v>1</v>
      </c>
      <c r="L483" s="112" t="b">
        <v>1</v>
      </c>
      <c r="M483" s="112" t="b">
        <v>1</v>
      </c>
      <c r="N483" s="112" t="b">
        <v>1</v>
      </c>
      <c r="O483" s="112"/>
    </row>
    <row r="484" spans="1:15" ht="14" hidden="1">
      <c r="A484" s="89">
        <v>61</v>
      </c>
      <c r="B484" s="91"/>
      <c r="C484" s="119"/>
      <c r="D484" s="205">
        <v>14586</v>
      </c>
      <c r="E484" s="205">
        <v>13206</v>
      </c>
      <c r="F484" s="205">
        <v>9060</v>
      </c>
      <c r="G484" s="205">
        <v>7546</v>
      </c>
      <c r="H484" s="205">
        <v>5646</v>
      </c>
      <c r="J484" s="112" t="b">
        <v>1</v>
      </c>
      <c r="K484" s="112" t="b">
        <v>1</v>
      </c>
      <c r="L484" s="112" t="b">
        <v>1</v>
      </c>
      <c r="M484" s="112" t="b">
        <v>1</v>
      </c>
      <c r="N484" s="112" t="b">
        <v>1</v>
      </c>
      <c r="O484" s="112"/>
    </row>
    <row r="485" spans="1:15" ht="14" hidden="1">
      <c r="A485" s="89">
        <v>62</v>
      </c>
      <c r="B485" s="91"/>
      <c r="C485" s="119"/>
      <c r="D485" s="205">
        <v>16223</v>
      </c>
      <c r="E485" s="205">
        <v>14676</v>
      </c>
      <c r="F485" s="205">
        <v>10076</v>
      </c>
      <c r="G485" s="205">
        <v>8391</v>
      </c>
      <c r="H485" s="205">
        <v>6281</v>
      </c>
      <c r="J485" s="112" t="b">
        <v>1</v>
      </c>
      <c r="K485" s="112" t="b">
        <v>1</v>
      </c>
      <c r="L485" s="112" t="b">
        <v>1</v>
      </c>
      <c r="M485" s="112" t="b">
        <v>1</v>
      </c>
      <c r="N485" s="112" t="b">
        <v>1</v>
      </c>
      <c r="O485" s="112"/>
    </row>
    <row r="486" spans="1:15" ht="14" hidden="1">
      <c r="A486" s="89">
        <v>63</v>
      </c>
      <c r="B486" s="91"/>
      <c r="C486" s="119"/>
      <c r="D486" s="205">
        <v>17857</v>
      </c>
      <c r="E486" s="205">
        <v>16152</v>
      </c>
      <c r="F486" s="205">
        <v>11088</v>
      </c>
      <c r="G486" s="205">
        <v>9238</v>
      </c>
      <c r="H486" s="205">
        <v>6911</v>
      </c>
      <c r="J486" s="112" t="b">
        <v>1</v>
      </c>
      <c r="K486" s="112" t="b">
        <v>1</v>
      </c>
      <c r="L486" s="112" t="b">
        <v>1</v>
      </c>
      <c r="M486" s="112" t="b">
        <v>1</v>
      </c>
      <c r="N486" s="112" t="b">
        <v>1</v>
      </c>
      <c r="O486" s="112"/>
    </row>
    <row r="487" spans="1:15" ht="14" hidden="1">
      <c r="A487" s="89">
        <v>64</v>
      </c>
      <c r="B487" s="91"/>
      <c r="C487" s="119"/>
      <c r="D487" s="205">
        <v>19476</v>
      </c>
      <c r="E487" s="205">
        <v>17624</v>
      </c>
      <c r="F487" s="205">
        <v>12106</v>
      </c>
      <c r="G487" s="205">
        <v>10085</v>
      </c>
      <c r="H487" s="205">
        <v>7549</v>
      </c>
      <c r="J487" s="112" t="b">
        <v>1</v>
      </c>
      <c r="K487" s="112" t="b">
        <v>1</v>
      </c>
      <c r="L487" s="112" t="b">
        <v>1</v>
      </c>
      <c r="M487" s="112" t="b">
        <v>1</v>
      </c>
      <c r="N487" s="112" t="b">
        <v>1</v>
      </c>
      <c r="O487" s="112"/>
    </row>
    <row r="488" spans="1:15" ht="14" hidden="1">
      <c r="A488" s="89">
        <v>65</v>
      </c>
      <c r="B488" s="91"/>
      <c r="C488" s="119"/>
      <c r="D488" s="205">
        <v>19499</v>
      </c>
      <c r="E488" s="205">
        <v>17800</v>
      </c>
      <c r="F488" s="205">
        <v>12186</v>
      </c>
      <c r="G488" s="205">
        <v>10139</v>
      </c>
      <c r="H488" s="205">
        <v>7573</v>
      </c>
      <c r="J488" s="112" t="b">
        <v>1</v>
      </c>
      <c r="K488" s="112" t="b">
        <v>1</v>
      </c>
      <c r="L488" s="112" t="b">
        <v>1</v>
      </c>
      <c r="M488" s="112" t="b">
        <v>1</v>
      </c>
      <c r="N488" s="112" t="b">
        <v>1</v>
      </c>
      <c r="O488" s="112"/>
    </row>
    <row r="489" spans="1:15" ht="14" hidden="1">
      <c r="A489" s="89">
        <v>66</v>
      </c>
      <c r="B489" s="91"/>
      <c r="C489" s="119"/>
      <c r="D489" s="205">
        <v>19518</v>
      </c>
      <c r="E489" s="205">
        <v>17967</v>
      </c>
      <c r="F489" s="205">
        <v>12258</v>
      </c>
      <c r="G489" s="205">
        <v>10190</v>
      </c>
      <c r="H489" s="205">
        <v>7607</v>
      </c>
      <c r="J489" s="112" t="b">
        <v>1</v>
      </c>
      <c r="K489" s="112" t="b">
        <v>1</v>
      </c>
      <c r="L489" s="112" t="b">
        <v>1</v>
      </c>
      <c r="M489" s="112" t="b">
        <v>1</v>
      </c>
      <c r="N489" s="112" t="b">
        <v>1</v>
      </c>
      <c r="O489" s="112"/>
    </row>
    <row r="490" spans="1:15" ht="14" hidden="1">
      <c r="A490" s="89">
        <v>67</v>
      </c>
      <c r="B490" s="91"/>
      <c r="C490" s="119"/>
      <c r="D490" s="205">
        <v>21704</v>
      </c>
      <c r="E490" s="205">
        <v>19965</v>
      </c>
      <c r="F490" s="205">
        <v>13622</v>
      </c>
      <c r="G490" s="205">
        <v>11334</v>
      </c>
      <c r="H490" s="205">
        <v>8458</v>
      </c>
      <c r="J490" s="112" t="b">
        <v>1</v>
      </c>
      <c r="K490" s="112" t="b">
        <v>1</v>
      </c>
      <c r="L490" s="112" t="b">
        <v>1</v>
      </c>
      <c r="M490" s="112" t="b">
        <v>1</v>
      </c>
      <c r="N490" s="112" t="b">
        <v>1</v>
      </c>
      <c r="O490" s="112"/>
    </row>
    <row r="491" spans="1:15" ht="14" hidden="1">
      <c r="A491" s="89">
        <v>68</v>
      </c>
      <c r="B491" s="91"/>
      <c r="C491" s="119"/>
      <c r="D491" s="205">
        <v>23874</v>
      </c>
      <c r="E491" s="205">
        <v>21978</v>
      </c>
      <c r="F491" s="205">
        <v>14987</v>
      </c>
      <c r="G491" s="205">
        <v>12471</v>
      </c>
      <c r="H491" s="205">
        <v>9313</v>
      </c>
      <c r="J491" s="112" t="b">
        <v>1</v>
      </c>
      <c r="K491" s="112" t="b">
        <v>1</v>
      </c>
      <c r="L491" s="112" t="b">
        <v>1</v>
      </c>
      <c r="M491" s="112" t="b">
        <v>1</v>
      </c>
      <c r="N491" s="112" t="b">
        <v>1</v>
      </c>
      <c r="O491" s="112"/>
    </row>
    <row r="492" spans="1:15" ht="14" hidden="1">
      <c r="A492" s="89">
        <v>69</v>
      </c>
      <c r="B492" s="91"/>
      <c r="C492" s="119"/>
      <c r="D492" s="205">
        <v>24968</v>
      </c>
      <c r="E492" s="205">
        <v>22971</v>
      </c>
      <c r="F492" s="205">
        <v>15675</v>
      </c>
      <c r="G492" s="205">
        <v>13044</v>
      </c>
      <c r="H492" s="205">
        <v>9738</v>
      </c>
      <c r="J492" s="112" t="b">
        <v>1</v>
      </c>
      <c r="K492" s="112" t="b">
        <v>1</v>
      </c>
      <c r="L492" s="112" t="b">
        <v>1</v>
      </c>
      <c r="M492" s="112" t="b">
        <v>1</v>
      </c>
      <c r="N492" s="112" t="b">
        <v>1</v>
      </c>
      <c r="O492" s="112"/>
    </row>
    <row r="493" spans="1:15" ht="14" hidden="1">
      <c r="A493" s="89">
        <v>70</v>
      </c>
      <c r="B493" s="91"/>
      <c r="C493" s="119"/>
      <c r="D493" s="205">
        <v>25009</v>
      </c>
      <c r="E493" s="205">
        <v>23364</v>
      </c>
      <c r="F493" s="205">
        <v>15839</v>
      </c>
      <c r="G493" s="205">
        <v>13165</v>
      </c>
      <c r="H493" s="205">
        <v>9789</v>
      </c>
      <c r="J493" s="112" t="b">
        <v>1</v>
      </c>
      <c r="K493" s="112" t="b">
        <v>1</v>
      </c>
      <c r="L493" s="112" t="b">
        <v>1</v>
      </c>
      <c r="M493" s="112" t="b">
        <v>1</v>
      </c>
      <c r="N493" s="112" t="b">
        <v>1</v>
      </c>
      <c r="O493" s="112"/>
    </row>
    <row r="494" spans="1:15" ht="14" hidden="1">
      <c r="A494" s="89">
        <v>71</v>
      </c>
      <c r="B494" s="91"/>
      <c r="C494" s="119"/>
      <c r="D494" s="205">
        <v>28141</v>
      </c>
      <c r="E494" s="205">
        <v>26295</v>
      </c>
      <c r="F494" s="205">
        <v>17822</v>
      </c>
      <c r="G494" s="205">
        <v>14830</v>
      </c>
      <c r="H494" s="205">
        <v>11028</v>
      </c>
      <c r="J494" s="112" t="b">
        <v>1</v>
      </c>
      <c r="K494" s="112" t="b">
        <v>1</v>
      </c>
      <c r="L494" s="112" t="b">
        <v>1</v>
      </c>
      <c r="M494" s="112" t="b">
        <v>1</v>
      </c>
      <c r="N494" s="112" t="b">
        <v>1</v>
      </c>
      <c r="O494" s="112"/>
    </row>
    <row r="495" spans="1:15" ht="14" hidden="1">
      <c r="A495" s="89">
        <v>72</v>
      </c>
      <c r="B495" s="91"/>
      <c r="C495" s="119"/>
      <c r="D495" s="205">
        <v>31289</v>
      </c>
      <c r="E495" s="205">
        <v>29215</v>
      </c>
      <c r="F495" s="205">
        <v>19810</v>
      </c>
      <c r="G495" s="205">
        <v>16486</v>
      </c>
      <c r="H495" s="205">
        <v>12242</v>
      </c>
      <c r="J495" s="112" t="b">
        <v>1</v>
      </c>
      <c r="K495" s="112" t="b">
        <v>1</v>
      </c>
      <c r="L495" s="112" t="b">
        <v>1</v>
      </c>
      <c r="M495" s="112" t="b">
        <v>1</v>
      </c>
      <c r="N495" s="112" t="b">
        <v>1</v>
      </c>
      <c r="O495" s="112"/>
    </row>
    <row r="496" spans="1:15" ht="14" hidden="1">
      <c r="A496" s="89">
        <v>73</v>
      </c>
      <c r="B496" s="91"/>
      <c r="C496" s="119"/>
      <c r="D496" s="205">
        <v>34417</v>
      </c>
      <c r="E496" s="205">
        <v>32144</v>
      </c>
      <c r="F496" s="205">
        <v>21797</v>
      </c>
      <c r="G496" s="205">
        <v>18133</v>
      </c>
      <c r="H496" s="205">
        <v>13480</v>
      </c>
      <c r="J496" s="112" t="b">
        <v>1</v>
      </c>
      <c r="K496" s="112" t="b">
        <v>1</v>
      </c>
      <c r="L496" s="112" t="b">
        <v>1</v>
      </c>
      <c r="M496" s="112" t="b">
        <v>1</v>
      </c>
      <c r="N496" s="112" t="b">
        <v>1</v>
      </c>
      <c r="O496" s="112"/>
    </row>
    <row r="497" spans="1:15" ht="14" hidden="1">
      <c r="A497" s="89">
        <v>74</v>
      </c>
      <c r="B497" s="91"/>
      <c r="C497" s="119"/>
      <c r="D497" s="205">
        <v>37568</v>
      </c>
      <c r="E497" s="205">
        <v>35077</v>
      </c>
      <c r="F497" s="205">
        <v>23787</v>
      </c>
      <c r="G497" s="205">
        <v>19791</v>
      </c>
      <c r="H497" s="205">
        <v>14710</v>
      </c>
      <c r="J497" s="112" t="b">
        <v>1</v>
      </c>
      <c r="K497" s="112" t="b">
        <v>1</v>
      </c>
      <c r="L497" s="112" t="b">
        <v>1</v>
      </c>
      <c r="M497" s="112" t="b">
        <v>1</v>
      </c>
      <c r="N497" s="112" t="b">
        <v>1</v>
      </c>
      <c r="O497" s="112"/>
    </row>
    <row r="498" spans="1:15" ht="14" hidden="1">
      <c r="A498" s="89">
        <v>75</v>
      </c>
      <c r="B498" s="91" t="s">
        <v>13</v>
      </c>
      <c r="C498" s="119"/>
      <c r="D498" s="205">
        <v>40933</v>
      </c>
      <c r="E498" s="205">
        <v>38469</v>
      </c>
      <c r="F498" s="205">
        <v>26018</v>
      </c>
      <c r="G498" s="205">
        <v>21642</v>
      </c>
      <c r="H498" s="205">
        <v>16078</v>
      </c>
      <c r="J498" s="112" t="b">
        <v>1</v>
      </c>
      <c r="K498" s="112" t="b">
        <v>1</v>
      </c>
      <c r="L498" s="112" t="b">
        <v>1</v>
      </c>
      <c r="M498" s="112" t="b">
        <v>1</v>
      </c>
      <c r="N498" s="112" t="b">
        <v>1</v>
      </c>
      <c r="O498" s="112"/>
    </row>
    <row r="499" spans="1:15" ht="14" hidden="1">
      <c r="A499" s="89">
        <v>1</v>
      </c>
      <c r="B499" s="91" t="s">
        <v>14</v>
      </c>
      <c r="C499" s="119"/>
      <c r="D499" s="206">
        <v>2597</v>
      </c>
      <c r="E499" s="206">
        <v>1539</v>
      </c>
      <c r="F499" s="206">
        <v>1251</v>
      </c>
      <c r="G499" s="206">
        <v>1036</v>
      </c>
      <c r="H499" s="206">
        <v>763</v>
      </c>
      <c r="J499" s="112" t="b">
        <v>1</v>
      </c>
      <c r="K499" s="112" t="b">
        <v>1</v>
      </c>
      <c r="L499" s="112" t="b">
        <v>1</v>
      </c>
      <c r="M499" s="112" t="b">
        <v>1</v>
      </c>
      <c r="N499" s="112" t="b">
        <v>1</v>
      </c>
      <c r="O499" s="112"/>
    </row>
    <row r="500" spans="1:15" ht="14" hidden="1">
      <c r="A500" s="89">
        <v>2</v>
      </c>
      <c r="B500" s="91" t="s">
        <v>1</v>
      </c>
      <c r="C500" s="119"/>
      <c r="D500" s="205">
        <v>4376</v>
      </c>
      <c r="E500" s="205">
        <v>2282</v>
      </c>
      <c r="F500" s="205">
        <v>1958</v>
      </c>
      <c r="G500" s="205">
        <v>1628</v>
      </c>
      <c r="H500" s="205">
        <v>1210</v>
      </c>
      <c r="J500" s="112" t="b">
        <v>1</v>
      </c>
      <c r="K500" s="112" t="b">
        <v>1</v>
      </c>
      <c r="L500" s="112" t="b">
        <v>1</v>
      </c>
      <c r="M500" s="112" t="b">
        <v>1</v>
      </c>
      <c r="N500" s="112" t="b">
        <v>1</v>
      </c>
      <c r="O500" s="112"/>
    </row>
    <row r="501" spans="1:15" ht="14" hidden="1">
      <c r="A501" s="89">
        <v>3</v>
      </c>
      <c r="B501" s="91" t="s">
        <v>15</v>
      </c>
      <c r="C501" s="119"/>
      <c r="D501" s="205">
        <v>6427</v>
      </c>
      <c r="E501" s="205">
        <v>3276</v>
      </c>
      <c r="F501" s="205">
        <v>2854</v>
      </c>
      <c r="G501" s="205">
        <v>2365</v>
      </c>
      <c r="H501" s="205">
        <v>1749</v>
      </c>
      <c r="J501" s="112" t="b">
        <v>1</v>
      </c>
      <c r="K501" s="112" t="b">
        <v>1</v>
      </c>
      <c r="L501" s="112" t="b">
        <v>1</v>
      </c>
      <c r="M501" s="112" t="b">
        <v>1</v>
      </c>
      <c r="N501" s="112" t="b">
        <v>1</v>
      </c>
      <c r="O501" s="112"/>
    </row>
    <row r="502" spans="1:15" hidden="1">
      <c r="A502" s="89">
        <v>1</v>
      </c>
      <c r="B502" s="91" t="s">
        <v>3</v>
      </c>
      <c r="C502" s="119"/>
      <c r="D502" s="92">
        <v>225</v>
      </c>
      <c r="E502" s="92">
        <v>225</v>
      </c>
      <c r="F502" s="92">
        <v>225</v>
      </c>
      <c r="G502" s="92">
        <v>225</v>
      </c>
      <c r="H502" s="93">
        <v>225</v>
      </c>
      <c r="J502" s="112"/>
      <c r="K502" s="112"/>
      <c r="L502" s="112"/>
      <c r="M502" s="112"/>
      <c r="N502" s="112"/>
      <c r="O502" s="112"/>
    </row>
    <row r="503" spans="1:15" hidden="1">
      <c r="A503" s="89">
        <v>1</v>
      </c>
      <c r="B503" s="91" t="s">
        <v>2</v>
      </c>
      <c r="C503" s="119"/>
      <c r="D503" s="92">
        <v>300</v>
      </c>
      <c r="E503" s="92">
        <v>300</v>
      </c>
      <c r="F503" s="92">
        <v>300</v>
      </c>
      <c r="G503" s="92">
        <v>300</v>
      </c>
      <c r="H503" s="93">
        <v>300</v>
      </c>
      <c r="J503" s="112"/>
      <c r="K503" s="112"/>
      <c r="L503" s="112"/>
      <c r="M503" s="112"/>
      <c r="N503" s="112"/>
      <c r="O503" s="112"/>
    </row>
    <row r="504" spans="1:15" hidden="1">
      <c r="A504" s="89"/>
      <c r="H504" s="95"/>
    </row>
    <row r="505" spans="1:15" ht="18" hidden="1">
      <c r="A505" s="321" t="s">
        <v>34</v>
      </c>
      <c r="B505" s="322"/>
      <c r="C505" s="322"/>
      <c r="D505" s="322"/>
      <c r="E505" s="322"/>
      <c r="F505" s="322"/>
      <c r="G505" s="322"/>
      <c r="H505" s="323"/>
    </row>
    <row r="506" spans="1:15" hidden="1">
      <c r="A506" s="324" t="s">
        <v>0</v>
      </c>
      <c r="B506" s="325"/>
      <c r="C506" s="325"/>
      <c r="D506" s="325"/>
      <c r="E506" s="325"/>
      <c r="F506" s="325"/>
      <c r="G506" s="325"/>
      <c r="H506" s="88"/>
    </row>
    <row r="507" spans="1:15" hidden="1">
      <c r="A507" s="89" t="s">
        <v>5</v>
      </c>
      <c r="B507" s="90" t="s">
        <v>5</v>
      </c>
      <c r="C507" s="116"/>
      <c r="D507" s="87" t="s">
        <v>56</v>
      </c>
      <c r="E507" s="87" t="s">
        <v>57</v>
      </c>
      <c r="F507" s="87" t="s">
        <v>58</v>
      </c>
      <c r="G507" s="87" t="s">
        <v>59</v>
      </c>
      <c r="H507" s="88" t="s">
        <v>60</v>
      </c>
    </row>
    <row r="508" spans="1:15" hidden="1">
      <c r="A508" s="89">
        <v>18</v>
      </c>
      <c r="B508" s="91" t="s">
        <v>118</v>
      </c>
      <c r="C508" s="119"/>
      <c r="D508" s="92">
        <f>$L$2*D475</f>
        <v>2843.4500000000003</v>
      </c>
      <c r="E508" s="92">
        <f t="shared" ref="E508:H508" si="15">$L$2*E475</f>
        <v>2230.2400000000002</v>
      </c>
      <c r="F508" s="92">
        <f t="shared" si="15"/>
        <v>1630.28</v>
      </c>
      <c r="G508" s="92">
        <f t="shared" si="15"/>
        <v>1360.51</v>
      </c>
      <c r="H508" s="92">
        <f t="shared" si="15"/>
        <v>1032.97</v>
      </c>
    </row>
    <row r="509" spans="1:15" hidden="1">
      <c r="A509" s="89">
        <v>25</v>
      </c>
      <c r="B509" s="91" t="s">
        <v>6</v>
      </c>
      <c r="C509" s="119"/>
      <c r="D509" s="92">
        <f t="shared" ref="D509:H534" si="16">$L$2*D476</f>
        <v>3136.54</v>
      </c>
      <c r="E509" s="92">
        <f t="shared" si="16"/>
        <v>2512.2000000000003</v>
      </c>
      <c r="F509" s="92">
        <f t="shared" si="16"/>
        <v>1820.02</v>
      </c>
      <c r="G509" s="92">
        <f t="shared" si="16"/>
        <v>1521.1000000000001</v>
      </c>
      <c r="H509" s="92">
        <f t="shared" si="16"/>
        <v>1149.5700000000002</v>
      </c>
    </row>
    <row r="510" spans="1:15" hidden="1">
      <c r="A510" s="89">
        <v>30</v>
      </c>
      <c r="B510" s="91" t="s">
        <v>7</v>
      </c>
      <c r="C510" s="119"/>
      <c r="D510" s="92">
        <f t="shared" si="16"/>
        <v>3594.46</v>
      </c>
      <c r="E510" s="92">
        <f t="shared" si="16"/>
        <v>2949.98</v>
      </c>
      <c r="F510" s="92">
        <f t="shared" si="16"/>
        <v>2113.6400000000003</v>
      </c>
      <c r="G510" s="92">
        <f t="shared" si="16"/>
        <v>1763.3100000000002</v>
      </c>
      <c r="H510" s="92">
        <f t="shared" si="16"/>
        <v>1327.65</v>
      </c>
    </row>
    <row r="511" spans="1:15" hidden="1">
      <c r="A511" s="89">
        <v>35</v>
      </c>
      <c r="B511" s="91" t="s">
        <v>8</v>
      </c>
      <c r="C511" s="119"/>
      <c r="D511" s="92">
        <f t="shared" si="16"/>
        <v>3962.8100000000004</v>
      </c>
      <c r="E511" s="92">
        <f t="shared" si="16"/>
        <v>3307.73</v>
      </c>
      <c r="F511" s="92">
        <f t="shared" si="16"/>
        <v>2349.4900000000002</v>
      </c>
      <c r="G511" s="92">
        <f t="shared" si="16"/>
        <v>1961</v>
      </c>
      <c r="H511" s="92">
        <f t="shared" si="16"/>
        <v>1477.64</v>
      </c>
    </row>
    <row r="512" spans="1:15" hidden="1">
      <c r="A512" s="89">
        <v>40</v>
      </c>
      <c r="B512" s="91" t="s">
        <v>9</v>
      </c>
      <c r="C512" s="119"/>
      <c r="D512" s="92">
        <f t="shared" si="16"/>
        <v>4440.87</v>
      </c>
      <c r="E512" s="92">
        <f t="shared" si="16"/>
        <v>3773.07</v>
      </c>
      <c r="F512" s="92">
        <f t="shared" si="16"/>
        <v>2655.3</v>
      </c>
      <c r="G512" s="92">
        <f t="shared" si="16"/>
        <v>2217.52</v>
      </c>
      <c r="H512" s="92">
        <f t="shared" si="16"/>
        <v>1668.44</v>
      </c>
    </row>
    <row r="513" spans="1:8" hidden="1">
      <c r="A513" s="89">
        <v>45</v>
      </c>
      <c r="B513" s="91" t="s">
        <v>10</v>
      </c>
      <c r="C513" s="119"/>
      <c r="D513" s="92">
        <f t="shared" si="16"/>
        <v>5113.4400000000005</v>
      </c>
      <c r="E513" s="92">
        <f t="shared" si="16"/>
        <v>4422.3200000000006</v>
      </c>
      <c r="F513" s="92">
        <f t="shared" si="16"/>
        <v>3099.9700000000003</v>
      </c>
      <c r="G513" s="92">
        <f t="shared" si="16"/>
        <v>2581.1</v>
      </c>
      <c r="H513" s="92">
        <f t="shared" si="16"/>
        <v>1937.15</v>
      </c>
    </row>
    <row r="514" spans="1:8" hidden="1">
      <c r="A514" s="89">
        <v>50</v>
      </c>
      <c r="B514" s="91" t="s">
        <v>11</v>
      </c>
      <c r="C514" s="119"/>
      <c r="D514" s="92">
        <f t="shared" si="16"/>
        <v>5583.55</v>
      </c>
      <c r="E514" s="92">
        <f t="shared" si="16"/>
        <v>4872.8200000000006</v>
      </c>
      <c r="F514" s="92">
        <f t="shared" si="16"/>
        <v>3395.71</v>
      </c>
      <c r="G514" s="92">
        <f t="shared" si="16"/>
        <v>2834.44</v>
      </c>
      <c r="H514" s="92">
        <f t="shared" si="16"/>
        <v>2118.4100000000003</v>
      </c>
    </row>
    <row r="515" spans="1:8" hidden="1">
      <c r="A515" s="89">
        <v>55</v>
      </c>
      <c r="B515" s="91" t="s">
        <v>12</v>
      </c>
      <c r="C515" s="119"/>
      <c r="D515" s="92">
        <f t="shared" si="16"/>
        <v>6556.1</v>
      </c>
      <c r="E515" s="92">
        <f t="shared" si="16"/>
        <v>5819.93</v>
      </c>
      <c r="F515" s="92">
        <f t="shared" si="16"/>
        <v>4026.4100000000003</v>
      </c>
      <c r="G515" s="92">
        <f t="shared" si="16"/>
        <v>3352.25</v>
      </c>
      <c r="H515" s="92">
        <f t="shared" si="16"/>
        <v>2509.5500000000002</v>
      </c>
    </row>
    <row r="516" spans="1:8" hidden="1">
      <c r="A516" s="89">
        <v>60</v>
      </c>
      <c r="B516" s="91"/>
      <c r="C516" s="119"/>
      <c r="D516" s="92">
        <f t="shared" si="16"/>
        <v>6864.0300000000007</v>
      </c>
      <c r="E516" s="92">
        <f t="shared" si="16"/>
        <v>6217.43</v>
      </c>
      <c r="F516" s="92">
        <f t="shared" si="16"/>
        <v>4265.97</v>
      </c>
      <c r="G516" s="92">
        <f t="shared" si="16"/>
        <v>3551.53</v>
      </c>
      <c r="H516" s="92">
        <f t="shared" si="16"/>
        <v>2653.71</v>
      </c>
    </row>
    <row r="517" spans="1:8" hidden="1">
      <c r="A517" s="89">
        <v>61</v>
      </c>
      <c r="B517" s="91"/>
      <c r="C517" s="119"/>
      <c r="D517" s="92">
        <f t="shared" si="16"/>
        <v>7730.5800000000008</v>
      </c>
      <c r="E517" s="92">
        <f t="shared" si="16"/>
        <v>6999.18</v>
      </c>
      <c r="F517" s="92">
        <f t="shared" si="16"/>
        <v>4801.8</v>
      </c>
      <c r="G517" s="92">
        <f t="shared" si="16"/>
        <v>3999.38</v>
      </c>
      <c r="H517" s="92">
        <f t="shared" si="16"/>
        <v>2992.38</v>
      </c>
    </row>
    <row r="518" spans="1:8" hidden="1">
      <c r="A518" s="89">
        <v>62</v>
      </c>
      <c r="B518" s="91"/>
      <c r="C518" s="119"/>
      <c r="D518" s="92">
        <f t="shared" si="16"/>
        <v>8598.19</v>
      </c>
      <c r="E518" s="92">
        <f t="shared" si="16"/>
        <v>7778.2800000000007</v>
      </c>
      <c r="F518" s="92">
        <f t="shared" si="16"/>
        <v>5340.2800000000007</v>
      </c>
      <c r="G518" s="92">
        <f t="shared" si="16"/>
        <v>4447.2300000000005</v>
      </c>
      <c r="H518" s="92">
        <f t="shared" si="16"/>
        <v>3328.9300000000003</v>
      </c>
    </row>
    <row r="519" spans="1:8" hidden="1">
      <c r="A519" s="89">
        <v>63</v>
      </c>
      <c r="B519" s="91"/>
      <c r="C519" s="119"/>
      <c r="D519" s="92">
        <f t="shared" si="16"/>
        <v>9464.2100000000009</v>
      </c>
      <c r="E519" s="92">
        <f t="shared" si="16"/>
        <v>8560.5600000000013</v>
      </c>
      <c r="F519" s="92">
        <f t="shared" si="16"/>
        <v>5876.64</v>
      </c>
      <c r="G519" s="92">
        <f t="shared" si="16"/>
        <v>4896.1400000000003</v>
      </c>
      <c r="H519" s="92">
        <f t="shared" si="16"/>
        <v>3662.8300000000004</v>
      </c>
    </row>
    <row r="520" spans="1:8" hidden="1">
      <c r="A520" s="89">
        <v>64</v>
      </c>
      <c r="B520" s="91"/>
      <c r="C520" s="119"/>
      <c r="D520" s="92">
        <f t="shared" si="16"/>
        <v>10322.280000000001</v>
      </c>
      <c r="E520" s="92">
        <f t="shared" si="16"/>
        <v>9340.7200000000012</v>
      </c>
      <c r="F520" s="92">
        <f t="shared" si="16"/>
        <v>6416.18</v>
      </c>
      <c r="G520" s="92">
        <f t="shared" si="16"/>
        <v>5345.05</v>
      </c>
      <c r="H520" s="92">
        <f t="shared" si="16"/>
        <v>4000.9700000000003</v>
      </c>
    </row>
    <row r="521" spans="1:8" hidden="1">
      <c r="A521" s="89">
        <v>65</v>
      </c>
      <c r="B521" s="91"/>
      <c r="C521" s="119"/>
      <c r="D521" s="92">
        <f t="shared" si="16"/>
        <v>10334.470000000001</v>
      </c>
      <c r="E521" s="92">
        <f t="shared" si="16"/>
        <v>9434</v>
      </c>
      <c r="F521" s="92">
        <f t="shared" si="16"/>
        <v>6458.58</v>
      </c>
      <c r="G521" s="92">
        <f t="shared" si="16"/>
        <v>5373.67</v>
      </c>
      <c r="H521" s="92">
        <f t="shared" si="16"/>
        <v>4013.69</v>
      </c>
    </row>
    <row r="522" spans="1:8" hidden="1">
      <c r="A522" s="89">
        <v>66</v>
      </c>
      <c r="B522" s="91"/>
      <c r="C522" s="119"/>
      <c r="D522" s="92">
        <f t="shared" si="16"/>
        <v>10344.540000000001</v>
      </c>
      <c r="E522" s="92">
        <f t="shared" si="16"/>
        <v>9522.51</v>
      </c>
      <c r="F522" s="92">
        <f t="shared" si="16"/>
        <v>6496.7400000000007</v>
      </c>
      <c r="G522" s="92">
        <f t="shared" si="16"/>
        <v>5400.7</v>
      </c>
      <c r="H522" s="92">
        <f t="shared" si="16"/>
        <v>4031.71</v>
      </c>
    </row>
    <row r="523" spans="1:8" hidden="1">
      <c r="A523" s="89">
        <v>67</v>
      </c>
      <c r="B523" s="91"/>
      <c r="C523" s="119"/>
      <c r="D523" s="92">
        <f t="shared" si="16"/>
        <v>11503.12</v>
      </c>
      <c r="E523" s="92">
        <f t="shared" si="16"/>
        <v>10581.45</v>
      </c>
      <c r="F523" s="92">
        <f t="shared" si="16"/>
        <v>7219.6600000000008</v>
      </c>
      <c r="G523" s="92">
        <f t="shared" si="16"/>
        <v>6007.02</v>
      </c>
      <c r="H523" s="92">
        <f t="shared" si="16"/>
        <v>4482.74</v>
      </c>
    </row>
    <row r="524" spans="1:8" hidden="1">
      <c r="A524" s="89">
        <v>68</v>
      </c>
      <c r="B524" s="91"/>
      <c r="C524" s="119"/>
      <c r="D524" s="92">
        <f t="shared" si="16"/>
        <v>12653.220000000001</v>
      </c>
      <c r="E524" s="92">
        <f t="shared" si="16"/>
        <v>11648.34</v>
      </c>
      <c r="F524" s="92">
        <f t="shared" si="16"/>
        <v>7943.1100000000006</v>
      </c>
      <c r="G524" s="92">
        <f t="shared" si="16"/>
        <v>6609.63</v>
      </c>
      <c r="H524" s="92">
        <f t="shared" si="16"/>
        <v>4935.8900000000003</v>
      </c>
    </row>
    <row r="525" spans="1:8" hidden="1">
      <c r="A525" s="89">
        <v>69</v>
      </c>
      <c r="B525" s="91"/>
      <c r="C525" s="119"/>
      <c r="D525" s="92">
        <f t="shared" si="16"/>
        <v>13233.04</v>
      </c>
      <c r="E525" s="92">
        <f t="shared" si="16"/>
        <v>12174.630000000001</v>
      </c>
      <c r="F525" s="92">
        <f t="shared" si="16"/>
        <v>8307.75</v>
      </c>
      <c r="G525" s="92">
        <f t="shared" si="16"/>
        <v>6913.3200000000006</v>
      </c>
      <c r="H525" s="92">
        <f t="shared" si="16"/>
        <v>5161.1400000000003</v>
      </c>
    </row>
    <row r="526" spans="1:8" hidden="1">
      <c r="A526" s="89">
        <v>70</v>
      </c>
      <c r="B526" s="91"/>
      <c r="C526" s="119"/>
      <c r="D526" s="92">
        <f t="shared" si="16"/>
        <v>13254.77</v>
      </c>
      <c r="E526" s="92">
        <f t="shared" si="16"/>
        <v>12382.92</v>
      </c>
      <c r="F526" s="92">
        <f t="shared" si="16"/>
        <v>8394.67</v>
      </c>
      <c r="G526" s="92">
        <f t="shared" si="16"/>
        <v>6977.4500000000007</v>
      </c>
      <c r="H526" s="92">
        <f t="shared" si="16"/>
        <v>5188.17</v>
      </c>
    </row>
    <row r="527" spans="1:8" hidden="1">
      <c r="A527" s="89">
        <v>71</v>
      </c>
      <c r="B527" s="91"/>
      <c r="C527" s="119"/>
      <c r="D527" s="92">
        <f t="shared" si="16"/>
        <v>14914.730000000001</v>
      </c>
      <c r="E527" s="92">
        <f t="shared" si="16"/>
        <v>13936.35</v>
      </c>
      <c r="F527" s="92">
        <f t="shared" si="16"/>
        <v>9445.66</v>
      </c>
      <c r="G527" s="92">
        <f t="shared" si="16"/>
        <v>7859.9000000000005</v>
      </c>
      <c r="H527" s="92">
        <f t="shared" si="16"/>
        <v>5844.84</v>
      </c>
    </row>
    <row r="528" spans="1:8" hidden="1">
      <c r="A528" s="89">
        <v>72</v>
      </c>
      <c r="B528" s="91"/>
      <c r="C528" s="119"/>
      <c r="D528" s="92">
        <f t="shared" si="16"/>
        <v>16583.170000000002</v>
      </c>
      <c r="E528" s="92">
        <f t="shared" si="16"/>
        <v>15483.95</v>
      </c>
      <c r="F528" s="92">
        <f t="shared" si="16"/>
        <v>10499.300000000001</v>
      </c>
      <c r="G528" s="92">
        <f t="shared" si="16"/>
        <v>8737.58</v>
      </c>
      <c r="H528" s="92">
        <f t="shared" si="16"/>
        <v>6488.26</v>
      </c>
    </row>
    <row r="529" spans="1:20" hidden="1">
      <c r="A529" s="89">
        <v>73</v>
      </c>
      <c r="B529" s="91"/>
      <c r="C529" s="119"/>
      <c r="D529" s="92">
        <f t="shared" si="16"/>
        <v>18241.010000000002</v>
      </c>
      <c r="E529" s="92">
        <f t="shared" si="16"/>
        <v>17036.32</v>
      </c>
      <c r="F529" s="92">
        <f t="shared" si="16"/>
        <v>11552.41</v>
      </c>
      <c r="G529" s="92">
        <f t="shared" si="16"/>
        <v>9610.49</v>
      </c>
      <c r="H529" s="92">
        <f t="shared" si="16"/>
        <v>7144.4000000000005</v>
      </c>
    </row>
    <row r="530" spans="1:20" hidden="1">
      <c r="A530" s="89">
        <v>74</v>
      </c>
      <c r="B530" s="91"/>
      <c r="C530" s="119"/>
      <c r="D530" s="92">
        <f t="shared" si="16"/>
        <v>19911.04</v>
      </c>
      <c r="E530" s="92">
        <f t="shared" si="16"/>
        <v>18590.810000000001</v>
      </c>
      <c r="F530" s="92">
        <f t="shared" si="16"/>
        <v>12607.11</v>
      </c>
      <c r="G530" s="92">
        <f t="shared" si="16"/>
        <v>10489.230000000001</v>
      </c>
      <c r="H530" s="92">
        <f t="shared" si="16"/>
        <v>7796.3</v>
      </c>
    </row>
    <row r="531" spans="1:20" hidden="1">
      <c r="A531" s="89">
        <v>75</v>
      </c>
      <c r="B531" s="91" t="s">
        <v>13</v>
      </c>
      <c r="C531" s="119"/>
      <c r="D531" s="92">
        <f t="shared" si="16"/>
        <v>21694.49</v>
      </c>
      <c r="E531" s="92">
        <f t="shared" si="16"/>
        <v>20388.57</v>
      </c>
      <c r="F531" s="92">
        <f t="shared" si="16"/>
        <v>13789.54</v>
      </c>
      <c r="G531" s="92">
        <f t="shared" si="16"/>
        <v>11470.26</v>
      </c>
      <c r="H531" s="92">
        <f t="shared" si="16"/>
        <v>8521.34</v>
      </c>
    </row>
    <row r="532" spans="1:20" hidden="1">
      <c r="A532" s="89">
        <v>1</v>
      </c>
      <c r="B532" s="91" t="s">
        <v>14</v>
      </c>
      <c r="C532" s="119"/>
      <c r="D532" s="92">
        <f t="shared" si="16"/>
        <v>1376.41</v>
      </c>
      <c r="E532" s="92">
        <f t="shared" si="16"/>
        <v>815.67000000000007</v>
      </c>
      <c r="F532" s="92">
        <f t="shared" si="16"/>
        <v>663.03000000000009</v>
      </c>
      <c r="G532" s="92">
        <f t="shared" si="16"/>
        <v>549.08000000000004</v>
      </c>
      <c r="H532" s="92">
        <f t="shared" si="16"/>
        <v>404.39000000000004</v>
      </c>
    </row>
    <row r="533" spans="1:20" hidden="1">
      <c r="A533" s="89">
        <v>2</v>
      </c>
      <c r="B533" s="91" t="s">
        <v>1</v>
      </c>
      <c r="C533" s="119"/>
      <c r="D533" s="92">
        <f t="shared" si="16"/>
        <v>2319.2800000000002</v>
      </c>
      <c r="E533" s="92">
        <f t="shared" si="16"/>
        <v>1209.46</v>
      </c>
      <c r="F533" s="92">
        <f t="shared" si="16"/>
        <v>1037.74</v>
      </c>
      <c r="G533" s="92">
        <f t="shared" si="16"/>
        <v>862.84</v>
      </c>
      <c r="H533" s="92">
        <f t="shared" si="16"/>
        <v>641.30000000000007</v>
      </c>
    </row>
    <row r="534" spans="1:20" hidden="1">
      <c r="A534" s="89">
        <v>3</v>
      </c>
      <c r="B534" s="91" t="s">
        <v>15</v>
      </c>
      <c r="C534" s="119"/>
      <c r="D534" s="92">
        <f t="shared" si="16"/>
        <v>3406.31</v>
      </c>
      <c r="E534" s="92">
        <f t="shared" si="16"/>
        <v>1736.2800000000002</v>
      </c>
      <c r="F534" s="92">
        <f t="shared" si="16"/>
        <v>1512.6200000000001</v>
      </c>
      <c r="G534" s="92">
        <f t="shared" si="16"/>
        <v>1253.45</v>
      </c>
      <c r="H534" s="92">
        <f t="shared" si="16"/>
        <v>926.97</v>
      </c>
    </row>
    <row r="535" spans="1:20" hidden="1">
      <c r="A535" s="89">
        <v>1</v>
      </c>
      <c r="B535" s="91" t="s">
        <v>3</v>
      </c>
      <c r="C535" s="119"/>
      <c r="D535" s="92">
        <f t="shared" ref="D535:H536" si="17">+D502*$L$2</f>
        <v>119.25</v>
      </c>
      <c r="E535" s="92">
        <f t="shared" si="17"/>
        <v>119.25</v>
      </c>
      <c r="F535" s="92">
        <f t="shared" si="17"/>
        <v>119.25</v>
      </c>
      <c r="G535" s="92">
        <f t="shared" si="17"/>
        <v>119.25</v>
      </c>
      <c r="H535" s="93">
        <f t="shared" si="17"/>
        <v>119.25</v>
      </c>
    </row>
    <row r="536" spans="1:20" ht="14" hidden="1" thickBot="1">
      <c r="A536" s="96">
        <v>1</v>
      </c>
      <c r="B536" s="97" t="s">
        <v>2</v>
      </c>
      <c r="C536" s="126"/>
      <c r="D536" s="98">
        <f t="shared" si="17"/>
        <v>159</v>
      </c>
      <c r="E536" s="98">
        <f t="shared" si="17"/>
        <v>159</v>
      </c>
      <c r="F536" s="98">
        <f t="shared" si="17"/>
        <v>159</v>
      </c>
      <c r="G536" s="98">
        <f t="shared" si="17"/>
        <v>159</v>
      </c>
      <c r="H536" s="99">
        <f t="shared" si="17"/>
        <v>159</v>
      </c>
    </row>
    <row r="537" spans="1:20" ht="14" hidden="1" thickBot="1"/>
    <row r="538" spans="1:20" ht="18" hidden="1">
      <c r="A538" s="318" t="s">
        <v>61</v>
      </c>
      <c r="B538" s="319"/>
      <c r="C538" s="319"/>
      <c r="D538" s="319"/>
      <c r="E538" s="319"/>
      <c r="F538" s="319"/>
      <c r="G538" s="319"/>
      <c r="H538" s="319"/>
      <c r="I538" s="319"/>
      <c r="J538" s="319"/>
      <c r="K538" s="319"/>
      <c r="L538" s="319"/>
      <c r="M538" s="319"/>
      <c r="N538" s="319"/>
      <c r="O538" s="319"/>
      <c r="P538" s="319"/>
      <c r="Q538" s="319"/>
      <c r="R538" s="319"/>
      <c r="S538" s="319"/>
      <c r="T538" s="320"/>
    </row>
    <row r="539" spans="1:20" ht="18" hidden="1">
      <c r="A539" s="321" t="s">
        <v>28</v>
      </c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3"/>
    </row>
    <row r="540" spans="1:20" hidden="1">
      <c r="A540" s="324" t="s">
        <v>0</v>
      </c>
      <c r="B540" s="325"/>
      <c r="C540" s="325"/>
      <c r="D540" s="325"/>
      <c r="E540" s="325"/>
      <c r="F540" s="325"/>
      <c r="G540" s="325"/>
      <c r="H540" s="87"/>
      <c r="T540" s="101"/>
    </row>
    <row r="541" spans="1:20" hidden="1">
      <c r="A541" s="89" t="s">
        <v>5</v>
      </c>
      <c r="B541" s="90" t="s">
        <v>5</v>
      </c>
      <c r="C541" s="334" t="s">
        <v>62</v>
      </c>
      <c r="D541" s="325"/>
      <c r="E541" s="335"/>
      <c r="F541" s="334" t="s">
        <v>63</v>
      </c>
      <c r="G541" s="325"/>
      <c r="H541" s="335"/>
      <c r="I541" s="334" t="s">
        <v>64</v>
      </c>
      <c r="J541" s="325"/>
      <c r="K541" s="335"/>
      <c r="L541" s="334" t="s">
        <v>65</v>
      </c>
      <c r="M541" s="325"/>
      <c r="N541" s="335"/>
      <c r="O541" s="334" t="s">
        <v>66</v>
      </c>
      <c r="P541" s="325"/>
      <c r="Q541" s="335"/>
      <c r="R541" s="325" t="s">
        <v>67</v>
      </c>
      <c r="S541" s="325"/>
      <c r="T541" s="336"/>
    </row>
    <row r="542" spans="1:20" hidden="1">
      <c r="A542" s="89"/>
      <c r="B542" s="90"/>
      <c r="C542" s="102" t="s">
        <v>69</v>
      </c>
      <c r="D542" s="87" t="s">
        <v>70</v>
      </c>
      <c r="E542" s="103" t="s">
        <v>71</v>
      </c>
      <c r="F542" s="102" t="s">
        <v>69</v>
      </c>
      <c r="G542" s="87" t="s">
        <v>70</v>
      </c>
      <c r="H542" s="103" t="s">
        <v>71</v>
      </c>
      <c r="I542" s="102" t="s">
        <v>69</v>
      </c>
      <c r="J542" s="87" t="s">
        <v>70</v>
      </c>
      <c r="K542" s="103" t="s">
        <v>71</v>
      </c>
      <c r="L542" s="102" t="s">
        <v>69</v>
      </c>
      <c r="M542" s="87" t="s">
        <v>70</v>
      </c>
      <c r="N542" s="103" t="s">
        <v>71</v>
      </c>
      <c r="O542" s="102" t="s">
        <v>69</v>
      </c>
      <c r="P542" s="87" t="s">
        <v>70</v>
      </c>
      <c r="Q542" s="103" t="s">
        <v>71</v>
      </c>
      <c r="R542" s="87" t="s">
        <v>69</v>
      </c>
      <c r="S542" s="87" t="s">
        <v>70</v>
      </c>
      <c r="T542" s="88" t="s">
        <v>71</v>
      </c>
    </row>
    <row r="543" spans="1:20" hidden="1">
      <c r="A543" s="89">
        <v>18</v>
      </c>
      <c r="B543" s="91" t="s">
        <v>10</v>
      </c>
      <c r="C543" s="174">
        <v>3191</v>
      </c>
      <c r="D543" s="174">
        <v>5612</v>
      </c>
      <c r="E543" s="174">
        <v>8026</v>
      </c>
      <c r="F543" s="174">
        <v>2578</v>
      </c>
      <c r="G543" s="174">
        <v>4400</v>
      </c>
      <c r="H543" s="174">
        <v>6224</v>
      </c>
      <c r="I543" s="174">
        <v>2206</v>
      </c>
      <c r="J543" s="174">
        <v>3794</v>
      </c>
      <c r="K543" s="174">
        <v>5365</v>
      </c>
      <c r="L543" s="174">
        <v>1753</v>
      </c>
      <c r="M543" s="174">
        <v>2935</v>
      </c>
      <c r="N543" s="174">
        <v>4116</v>
      </c>
      <c r="O543" s="174">
        <v>1315</v>
      </c>
      <c r="P543" s="174">
        <v>2120</v>
      </c>
      <c r="Q543" s="174">
        <v>2926</v>
      </c>
      <c r="R543" s="176">
        <v>824</v>
      </c>
      <c r="S543" s="176">
        <v>1215</v>
      </c>
      <c r="T543" s="176">
        <v>1612</v>
      </c>
    </row>
    <row r="544" spans="1:20" ht="14" hidden="1" thickBot="1">
      <c r="A544" s="96">
        <v>50</v>
      </c>
      <c r="B544" s="97" t="s">
        <v>13</v>
      </c>
      <c r="C544" s="174">
        <v>4035</v>
      </c>
      <c r="D544" s="174">
        <v>6452</v>
      </c>
      <c r="E544" s="174">
        <v>8870</v>
      </c>
      <c r="F544" s="174">
        <v>3257</v>
      </c>
      <c r="G544" s="174">
        <v>5075</v>
      </c>
      <c r="H544" s="174">
        <v>6886</v>
      </c>
      <c r="I544" s="174">
        <v>2751</v>
      </c>
      <c r="J544" s="174">
        <v>4346</v>
      </c>
      <c r="K544" s="174">
        <v>5915</v>
      </c>
      <c r="L544" s="174">
        <v>2163</v>
      </c>
      <c r="M544" s="174">
        <v>3342</v>
      </c>
      <c r="N544" s="174">
        <v>4535</v>
      </c>
      <c r="O544" s="174">
        <v>1593</v>
      </c>
      <c r="P544" s="174">
        <v>2396</v>
      </c>
      <c r="Q544" s="174">
        <v>3205</v>
      </c>
      <c r="R544" s="176">
        <v>963</v>
      </c>
      <c r="S544" s="176">
        <v>1349</v>
      </c>
      <c r="T544" s="176">
        <v>1750</v>
      </c>
    </row>
    <row r="545" spans="1:20" hidden="1">
      <c r="A545" s="89"/>
      <c r="L545" s="175"/>
      <c r="M545" s="175"/>
      <c r="N545" s="175"/>
      <c r="T545" s="101"/>
    </row>
    <row r="546" spans="1:20" ht="18" hidden="1">
      <c r="A546" s="321" t="s">
        <v>34</v>
      </c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3"/>
    </row>
    <row r="547" spans="1:20" hidden="1">
      <c r="A547" s="324" t="s">
        <v>0</v>
      </c>
      <c r="B547" s="325"/>
      <c r="C547" s="325"/>
      <c r="D547" s="325"/>
      <c r="E547" s="325"/>
      <c r="F547" s="325"/>
      <c r="G547" s="325"/>
      <c r="H547" s="87"/>
      <c r="T547" s="101"/>
    </row>
    <row r="548" spans="1:20" hidden="1">
      <c r="A548" s="89" t="s">
        <v>5</v>
      </c>
      <c r="B548" s="90" t="s">
        <v>5</v>
      </c>
      <c r="C548" s="334" t="s">
        <v>62</v>
      </c>
      <c r="D548" s="325"/>
      <c r="E548" s="335"/>
      <c r="F548" s="325" t="s">
        <v>63</v>
      </c>
      <c r="G548" s="325"/>
      <c r="H548" s="335"/>
      <c r="I548" s="325" t="s">
        <v>64</v>
      </c>
      <c r="J548" s="325"/>
      <c r="K548" s="335"/>
      <c r="L548" s="325" t="s">
        <v>65</v>
      </c>
      <c r="M548" s="325"/>
      <c r="N548" s="335"/>
      <c r="O548" s="325" t="s">
        <v>66</v>
      </c>
      <c r="P548" s="325"/>
      <c r="Q548" s="335"/>
      <c r="R548" s="325" t="s">
        <v>67</v>
      </c>
      <c r="S548" s="325"/>
      <c r="T548" s="336"/>
    </row>
    <row r="549" spans="1:20" hidden="1">
      <c r="A549" s="89"/>
      <c r="B549" s="90"/>
      <c r="C549" s="102" t="s">
        <v>69</v>
      </c>
      <c r="D549" s="87" t="s">
        <v>70</v>
      </c>
      <c r="E549" s="103" t="s">
        <v>71</v>
      </c>
      <c r="F549" s="87" t="s">
        <v>69</v>
      </c>
      <c r="G549" s="87" t="s">
        <v>70</v>
      </c>
      <c r="H549" s="103" t="s">
        <v>71</v>
      </c>
      <c r="I549" s="87" t="s">
        <v>69</v>
      </c>
      <c r="J549" s="87" t="s">
        <v>70</v>
      </c>
      <c r="K549" s="103" t="s">
        <v>71</v>
      </c>
      <c r="L549" s="87" t="s">
        <v>69</v>
      </c>
      <c r="M549" s="87" t="s">
        <v>70</v>
      </c>
      <c r="N549" s="103" t="s">
        <v>71</v>
      </c>
      <c r="O549" s="87" t="s">
        <v>69</v>
      </c>
      <c r="P549" s="87" t="s">
        <v>70</v>
      </c>
      <c r="Q549" s="103" t="s">
        <v>71</v>
      </c>
      <c r="R549" s="87" t="s">
        <v>69</v>
      </c>
      <c r="S549" s="87" t="s">
        <v>70</v>
      </c>
      <c r="T549" s="88" t="s">
        <v>71</v>
      </c>
    </row>
    <row r="550" spans="1:20" hidden="1">
      <c r="A550" s="89">
        <v>18</v>
      </c>
      <c r="B550" s="91" t="s">
        <v>4</v>
      </c>
      <c r="C550" s="104">
        <f t="shared" ref="C550:T550" si="18">+C543*$L$2</f>
        <v>1691.23</v>
      </c>
      <c r="D550" s="92">
        <f t="shared" si="18"/>
        <v>2974.36</v>
      </c>
      <c r="E550" s="105">
        <f t="shared" si="18"/>
        <v>4253.7800000000007</v>
      </c>
      <c r="F550" s="92">
        <f t="shared" si="18"/>
        <v>1366.3400000000001</v>
      </c>
      <c r="G550" s="92">
        <f t="shared" si="18"/>
        <v>2332</v>
      </c>
      <c r="H550" s="105">
        <f t="shared" si="18"/>
        <v>3298.7200000000003</v>
      </c>
      <c r="I550" s="92">
        <f t="shared" si="18"/>
        <v>1169.18</v>
      </c>
      <c r="J550" s="92">
        <f t="shared" si="18"/>
        <v>2010.8200000000002</v>
      </c>
      <c r="K550" s="105">
        <f t="shared" si="18"/>
        <v>2843.4500000000003</v>
      </c>
      <c r="L550" s="92">
        <f t="shared" si="18"/>
        <v>929.09</v>
      </c>
      <c r="M550" s="92">
        <f t="shared" si="18"/>
        <v>1555.5500000000002</v>
      </c>
      <c r="N550" s="105">
        <f t="shared" si="18"/>
        <v>2181.48</v>
      </c>
      <c r="O550" s="92">
        <f t="shared" si="18"/>
        <v>696.95</v>
      </c>
      <c r="P550" s="92">
        <f t="shared" si="18"/>
        <v>1123.6000000000001</v>
      </c>
      <c r="Q550" s="105">
        <f t="shared" si="18"/>
        <v>1550.78</v>
      </c>
      <c r="R550" s="92">
        <f t="shared" si="18"/>
        <v>436.72</v>
      </c>
      <c r="S550" s="92">
        <f t="shared" si="18"/>
        <v>643.95000000000005</v>
      </c>
      <c r="T550" s="93">
        <f t="shared" si="18"/>
        <v>854.36</v>
      </c>
    </row>
    <row r="551" spans="1:20" ht="14" hidden="1" thickBot="1">
      <c r="A551" s="96">
        <v>75</v>
      </c>
      <c r="B551" s="97" t="s">
        <v>13</v>
      </c>
      <c r="C551" s="106">
        <f t="shared" ref="C551:T551" si="19">+C544*$L$2</f>
        <v>2138.5500000000002</v>
      </c>
      <c r="D551" s="98">
        <f t="shared" si="19"/>
        <v>3419.56</v>
      </c>
      <c r="E551" s="107">
        <f t="shared" si="19"/>
        <v>4701.1000000000004</v>
      </c>
      <c r="F551" s="98">
        <f t="shared" si="19"/>
        <v>1726.21</v>
      </c>
      <c r="G551" s="98">
        <f t="shared" si="19"/>
        <v>2689.75</v>
      </c>
      <c r="H551" s="107">
        <f t="shared" si="19"/>
        <v>3649.5800000000004</v>
      </c>
      <c r="I551" s="98">
        <f t="shared" si="19"/>
        <v>1458.03</v>
      </c>
      <c r="J551" s="98">
        <f t="shared" si="19"/>
        <v>2303.38</v>
      </c>
      <c r="K551" s="107">
        <f t="shared" si="19"/>
        <v>3134.9500000000003</v>
      </c>
      <c r="L551" s="98">
        <f t="shared" si="19"/>
        <v>1146.3900000000001</v>
      </c>
      <c r="M551" s="98">
        <f t="shared" si="19"/>
        <v>1771.26</v>
      </c>
      <c r="N551" s="107">
        <f t="shared" si="19"/>
        <v>2403.5500000000002</v>
      </c>
      <c r="O551" s="98">
        <f t="shared" si="19"/>
        <v>844.29000000000008</v>
      </c>
      <c r="P551" s="98">
        <f t="shared" si="19"/>
        <v>1269.8800000000001</v>
      </c>
      <c r="Q551" s="107">
        <f t="shared" si="19"/>
        <v>1698.65</v>
      </c>
      <c r="R551" s="98">
        <f t="shared" si="19"/>
        <v>510.39000000000004</v>
      </c>
      <c r="S551" s="98">
        <f t="shared" si="19"/>
        <v>714.97</v>
      </c>
      <c r="T551" s="99">
        <f t="shared" si="19"/>
        <v>927.5</v>
      </c>
    </row>
    <row r="556" spans="1:20" hidden="1">
      <c r="C556" s="94" t="b">
        <v>1</v>
      </c>
      <c r="D556" s="94" t="b">
        <v>1</v>
      </c>
      <c r="E556" s="94" t="b">
        <v>1</v>
      </c>
      <c r="F556" s="94" t="b">
        <v>1</v>
      </c>
      <c r="G556" s="94" t="b">
        <v>1</v>
      </c>
      <c r="H556" s="94" t="b">
        <v>1</v>
      </c>
      <c r="I556" s="86" t="b">
        <v>1</v>
      </c>
      <c r="J556" s="86" t="b">
        <v>1</v>
      </c>
      <c r="K556" s="86" t="b">
        <v>1</v>
      </c>
      <c r="L556" s="86" t="b">
        <v>1</v>
      </c>
      <c r="M556" s="86" t="b">
        <v>1</v>
      </c>
      <c r="N556" s="86" t="b">
        <v>1</v>
      </c>
      <c r="O556" s="86" t="b">
        <v>1</v>
      </c>
      <c r="P556" s="86" t="b">
        <v>1</v>
      </c>
      <c r="Q556" s="86" t="b">
        <v>1</v>
      </c>
      <c r="R556" s="86" t="b">
        <v>1</v>
      </c>
      <c r="S556" s="86" t="b">
        <v>1</v>
      </c>
      <c r="T556" s="86" t="b">
        <v>1</v>
      </c>
    </row>
    <row r="557" spans="1:20" hidden="1">
      <c r="C557" s="94" t="b">
        <v>1</v>
      </c>
      <c r="D557" s="94" t="b">
        <v>1</v>
      </c>
      <c r="E557" s="94" t="b">
        <v>1</v>
      </c>
      <c r="F557" s="94" t="b">
        <v>1</v>
      </c>
      <c r="G557" s="94" t="b">
        <v>1</v>
      </c>
      <c r="H557" s="94" t="b">
        <v>1</v>
      </c>
      <c r="I557" s="86" t="b">
        <v>1</v>
      </c>
      <c r="J557" s="86" t="b">
        <v>1</v>
      </c>
      <c r="K557" s="86" t="b">
        <v>1</v>
      </c>
      <c r="L557" s="86" t="b">
        <v>1</v>
      </c>
      <c r="M557" s="86" t="b">
        <v>1</v>
      </c>
      <c r="N557" s="86" t="b">
        <v>1</v>
      </c>
      <c r="O557" s="86" t="b">
        <v>1</v>
      </c>
      <c r="P557" s="86" t="b">
        <v>1</v>
      </c>
      <c r="Q557" s="86" t="b">
        <v>1</v>
      </c>
      <c r="R557" s="86" t="b">
        <v>1</v>
      </c>
      <c r="S557" s="86" t="b">
        <v>1</v>
      </c>
      <c r="T557" s="86" t="b">
        <v>1</v>
      </c>
    </row>
  </sheetData>
  <sheetProtection password="CFD1" sheet="1" objects="1" scenarios="1"/>
  <mergeCells count="75">
    <mergeCell ref="O541:Q541"/>
    <mergeCell ref="R541:T541"/>
    <mergeCell ref="O548:Q548"/>
    <mergeCell ref="R548:T548"/>
    <mergeCell ref="A546:T546"/>
    <mergeCell ref="C541:E541"/>
    <mergeCell ref="C548:E548"/>
    <mergeCell ref="F548:H548"/>
    <mergeCell ref="I548:K548"/>
    <mergeCell ref="A547:B547"/>
    <mergeCell ref="C547:G547"/>
    <mergeCell ref="F541:H541"/>
    <mergeCell ref="I541:K541"/>
    <mergeCell ref="L548:N548"/>
    <mergeCell ref="L541:N541"/>
    <mergeCell ref="A540:B540"/>
    <mergeCell ref="A472:H472"/>
    <mergeCell ref="A473:B473"/>
    <mergeCell ref="C473:G473"/>
    <mergeCell ref="A505:H505"/>
    <mergeCell ref="A506:B506"/>
    <mergeCell ref="C506:G506"/>
    <mergeCell ref="A539:T539"/>
    <mergeCell ref="A538:T538"/>
    <mergeCell ref="C540:G540"/>
    <mergeCell ref="C305:G305"/>
    <mergeCell ref="A337:H337"/>
    <mergeCell ref="A438:H438"/>
    <mergeCell ref="A439:B439"/>
    <mergeCell ref="C439:G439"/>
    <mergeCell ref="A305:B305"/>
    <mergeCell ref="A371:H371"/>
    <mergeCell ref="A372:B372"/>
    <mergeCell ref="C372:G372"/>
    <mergeCell ref="A338:H338"/>
    <mergeCell ref="A339:B339"/>
    <mergeCell ref="C339:G339"/>
    <mergeCell ref="A471:H471"/>
    <mergeCell ref="A404:H404"/>
    <mergeCell ref="A405:H405"/>
    <mergeCell ref="A406:B406"/>
    <mergeCell ref="C406:G406"/>
    <mergeCell ref="A69:H69"/>
    <mergeCell ref="A103:H103"/>
    <mergeCell ref="A104:B104"/>
    <mergeCell ref="C104:G104"/>
    <mergeCell ref="A304:H304"/>
    <mergeCell ref="A270:H270"/>
    <mergeCell ref="A271:H271"/>
    <mergeCell ref="A272:B272"/>
    <mergeCell ref="C272:G272"/>
    <mergeCell ref="C171:G171"/>
    <mergeCell ref="A203:H203"/>
    <mergeCell ref="A237:H237"/>
    <mergeCell ref="A238:B238"/>
    <mergeCell ref="C238:G238"/>
    <mergeCell ref="A205:B205"/>
    <mergeCell ref="C205:G205"/>
    <mergeCell ref="A136:H136"/>
    <mergeCell ref="A70:H70"/>
    <mergeCell ref="A71:B71"/>
    <mergeCell ref="C71:G71"/>
    <mergeCell ref="A204:H204"/>
    <mergeCell ref="A137:H137"/>
    <mergeCell ref="A138:B138"/>
    <mergeCell ref="C138:G138"/>
    <mergeCell ref="A170:H170"/>
    <mergeCell ref="A171:B171"/>
    <mergeCell ref="A2:H2"/>
    <mergeCell ref="A3:H3"/>
    <mergeCell ref="A37:B37"/>
    <mergeCell ref="C37:G37"/>
    <mergeCell ref="A36:H36"/>
    <mergeCell ref="A4:B4"/>
    <mergeCell ref="C4:G4"/>
  </mergeCells>
  <phoneticPr fontId="10" type="noConversion"/>
  <conditionalFormatting sqref="J6:N32">
    <cfRule type="containsText" dxfId="9" priority="10" operator="containsText" text="True">
      <formula>NOT(ISERROR(SEARCH("True",J6)))</formula>
    </cfRule>
  </conditionalFormatting>
  <conditionalFormatting sqref="J140:N166">
    <cfRule type="containsText" dxfId="8" priority="9" operator="containsText" text="True">
      <formula>NOT(ISERROR(SEARCH("True",J140)))</formula>
    </cfRule>
  </conditionalFormatting>
  <conditionalFormatting sqref="J274:N300">
    <cfRule type="containsText" dxfId="7" priority="8" operator="containsText" text="True">
      <formula>NOT(ISERROR(SEARCH("True",J274)))</formula>
    </cfRule>
  </conditionalFormatting>
  <conditionalFormatting sqref="J341:N367">
    <cfRule type="containsText" dxfId="6" priority="7" operator="containsText" text="True ">
      <formula>NOT(ISERROR(SEARCH("True ",J341)))</formula>
    </cfRule>
    <cfRule type="containsText" dxfId="5" priority="6" operator="containsText" text="True ">
      <formula>NOT(ISERROR(SEARCH("True ",J341)))</formula>
    </cfRule>
    <cfRule type="containsText" dxfId="4" priority="5" operator="containsText" text="True">
      <formula>NOT(ISERROR(SEARCH("True",J341)))</formula>
    </cfRule>
  </conditionalFormatting>
  <conditionalFormatting sqref="J408:N434">
    <cfRule type="containsText" dxfId="3" priority="4" operator="containsText" text="True">
      <formula>NOT(ISERROR(SEARCH("True",J408)))</formula>
    </cfRule>
  </conditionalFormatting>
  <conditionalFormatting sqref="J475:N501">
    <cfRule type="containsText" dxfId="2" priority="3" operator="containsText" text="True">
      <formula>NOT(ISERROR(SEARCH("True",J475)))</formula>
    </cfRule>
  </conditionalFormatting>
  <conditionalFormatting sqref="C555:T557">
    <cfRule type="containsText" dxfId="1" priority="2" operator="containsText" text="True">
      <formula>NOT(ISERROR(SEARCH("True",C555)))</formula>
    </cfRule>
    <cfRule type="containsText" dxfId="0" priority="1" operator="containsText" text="True">
      <formula>NOT(ISERROR(SEARCH("True",C555)))</formula>
    </cfRule>
  </conditionalFormatting>
  <pageMargins left="0.74803149606299213" right="0.74803149606299213" top="0.98425196850393704" bottom="0.98425196850393704" header="0.51181102362204722" footer="0.51181102362204722"/>
  <pageSetup paperSize="9" orientation="landscape" horizontalDpi="300" verticalDpi="30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M56"/>
  <sheetViews>
    <sheetView showGridLines="0" zoomScaleNormal="100" workbookViewId="0">
      <selection activeCell="F49" sqref="F49"/>
    </sheetView>
  </sheetViews>
  <sheetFormatPr baseColWidth="10" defaultColWidth="9.1640625" defaultRowHeight="13"/>
  <cols>
    <col min="1" max="1" width="33.6640625" style="19" customWidth="1"/>
    <col min="2" max="2" width="19.6640625" style="19" customWidth="1"/>
    <col min="3" max="4" width="22.6640625" style="19" customWidth="1"/>
    <col min="5" max="5" width="1.5" style="20" customWidth="1"/>
    <col min="6" max="6" width="16.6640625" style="19" customWidth="1"/>
    <col min="7" max="7" width="17.6640625" style="19" customWidth="1"/>
    <col min="8" max="8" width="8.1640625" style="19" bestFit="1" customWidth="1"/>
    <col min="9" max="13" width="16.6640625" style="19" customWidth="1"/>
    <col min="14" max="16384" width="9.1640625" style="19"/>
  </cols>
  <sheetData>
    <row r="1" spans="1:13" ht="12.75" customHeight="1">
      <c r="A1" s="111"/>
      <c r="B1" s="26"/>
      <c r="C1" s="26"/>
      <c r="D1" s="26"/>
      <c r="E1" s="27"/>
      <c r="F1" s="26"/>
      <c r="G1" s="26"/>
      <c r="H1" s="26"/>
      <c r="I1" s="26"/>
      <c r="J1" s="26"/>
      <c r="K1" s="26"/>
      <c r="L1" s="26"/>
      <c r="M1" s="26"/>
    </row>
    <row r="2" spans="1:13">
      <c r="A2" s="26"/>
      <c r="B2" s="26"/>
      <c r="C2" s="26"/>
      <c r="D2" s="26"/>
      <c r="E2" s="27"/>
      <c r="F2" s="26"/>
      <c r="G2" s="26"/>
      <c r="H2" s="26"/>
      <c r="I2" s="26"/>
      <c r="J2" s="26" t="s">
        <v>5</v>
      </c>
      <c r="K2" s="26" t="s">
        <v>5</v>
      </c>
      <c r="L2" s="26" t="s">
        <v>5</v>
      </c>
      <c r="M2" s="26"/>
    </row>
    <row r="3" spans="1:13">
      <c r="A3" s="26"/>
      <c r="B3" s="26"/>
      <c r="C3" s="26"/>
      <c r="D3" s="26"/>
      <c r="E3" s="27"/>
      <c r="F3" s="26"/>
      <c r="G3" s="26"/>
      <c r="H3" s="26"/>
      <c r="I3" s="26"/>
      <c r="J3" s="26"/>
      <c r="K3" s="26"/>
      <c r="L3" s="26"/>
      <c r="M3" s="26"/>
    </row>
    <row r="4" spans="1:13">
      <c r="A4" s="26"/>
      <c r="B4" s="26"/>
      <c r="C4" s="26"/>
      <c r="D4" s="26"/>
      <c r="E4" s="27"/>
      <c r="F4" s="26"/>
      <c r="G4" s="26"/>
      <c r="H4" s="26"/>
      <c r="I4" s="26"/>
      <c r="J4" s="26"/>
      <c r="K4" s="26"/>
      <c r="L4" s="26"/>
      <c r="M4" s="26"/>
    </row>
    <row r="5" spans="1:13">
      <c r="A5" s="26"/>
      <c r="B5" s="26"/>
      <c r="C5" s="26"/>
      <c r="D5" s="26"/>
      <c r="E5" s="27"/>
      <c r="F5" s="26"/>
      <c r="G5" s="26"/>
      <c r="H5" s="26"/>
      <c r="I5" s="26"/>
      <c r="J5" s="26"/>
      <c r="K5" s="26"/>
      <c r="L5" s="26"/>
      <c r="M5" s="26"/>
    </row>
    <row r="6" spans="1:13" ht="16">
      <c r="A6" s="26"/>
      <c r="B6" s="26"/>
      <c r="C6" s="26"/>
      <c r="D6" s="26"/>
      <c r="E6" s="27"/>
      <c r="F6" s="26"/>
      <c r="G6" s="26"/>
      <c r="H6" s="26"/>
      <c r="I6" s="26"/>
      <c r="J6" s="28" t="s">
        <v>5</v>
      </c>
      <c r="K6" s="28" t="s">
        <v>5</v>
      </c>
      <c r="L6" s="28" t="s">
        <v>5</v>
      </c>
      <c r="M6" s="29" t="s">
        <v>5</v>
      </c>
    </row>
    <row r="7" spans="1:13">
      <c r="A7" s="26"/>
      <c r="B7" s="26"/>
      <c r="C7" s="26"/>
      <c r="D7" s="26"/>
      <c r="E7" s="27"/>
      <c r="F7" s="26"/>
      <c r="G7" s="26"/>
      <c r="H7" s="26"/>
      <c r="I7" s="26"/>
      <c r="J7" s="26"/>
      <c r="K7" s="26"/>
      <c r="L7" s="26"/>
      <c r="M7" s="26"/>
    </row>
    <row r="8" spans="1:13">
      <c r="A8" s="26"/>
      <c r="B8" s="26"/>
      <c r="C8" s="26"/>
      <c r="D8" s="26"/>
      <c r="E8" s="27"/>
      <c r="F8" s="26"/>
      <c r="G8" s="26"/>
      <c r="H8" s="26"/>
      <c r="I8" s="26"/>
      <c r="J8" s="26"/>
      <c r="K8" s="26"/>
      <c r="L8" s="26"/>
      <c r="M8" s="26"/>
    </row>
    <row r="9" spans="1:13">
      <c r="A9" s="26"/>
      <c r="B9" s="26"/>
      <c r="C9" s="26"/>
      <c r="D9" s="26"/>
      <c r="E9" s="27"/>
      <c r="F9" s="26"/>
      <c r="G9" s="26"/>
      <c r="H9" s="26"/>
      <c r="I9" s="26"/>
      <c r="J9" s="26"/>
      <c r="K9" s="26"/>
      <c r="L9" s="26"/>
      <c r="M9" s="26"/>
    </row>
    <row r="10" spans="1:13" ht="23">
      <c r="A10" s="159"/>
      <c r="B10" s="159"/>
      <c r="C10" s="220" t="s">
        <v>132</v>
      </c>
      <c r="D10" s="220"/>
      <c r="E10" s="220"/>
      <c r="F10" s="220"/>
      <c r="G10" s="220"/>
      <c r="H10" s="220"/>
      <c r="I10" s="220"/>
      <c r="J10" s="220"/>
      <c r="K10" s="220"/>
      <c r="L10" s="220"/>
      <c r="M10" s="220"/>
    </row>
    <row r="11" spans="1:13" ht="23">
      <c r="A11" s="30"/>
      <c r="B11" s="30"/>
      <c r="C11" s="30"/>
      <c r="D11" s="30"/>
      <c r="E11" s="31"/>
      <c r="F11" s="30"/>
      <c r="G11" s="30"/>
      <c r="H11" s="30"/>
      <c r="I11" s="30"/>
      <c r="J11" s="30"/>
      <c r="K11" s="30"/>
      <c r="L11" s="30"/>
      <c r="M11" s="30"/>
    </row>
    <row r="12" spans="1:13" ht="23">
      <c r="A12" s="225"/>
      <c r="B12" s="225"/>
      <c r="C12" s="225"/>
      <c r="D12" s="225"/>
      <c r="E12" s="32"/>
      <c r="F12" s="30"/>
      <c r="G12" s="30"/>
      <c r="H12" s="221" t="str">
        <f>+'INGRESO DE DATOS'!$D$12</f>
        <v>NOMBRE COMPLETO</v>
      </c>
      <c r="I12" s="221"/>
      <c r="J12" s="221"/>
      <c r="K12" s="221"/>
      <c r="L12" s="221"/>
      <c r="M12" s="221"/>
    </row>
    <row r="13" spans="1:13" ht="20" customHeight="1">
      <c r="A13" s="215"/>
      <c r="B13" s="215"/>
      <c r="C13" s="229"/>
      <c r="D13" s="216"/>
      <c r="E13" s="33"/>
      <c r="F13" s="26"/>
      <c r="G13" s="26"/>
      <c r="H13" s="26"/>
      <c r="I13" s="26"/>
      <c r="J13" s="26"/>
      <c r="K13" s="26"/>
      <c r="L13" s="26"/>
      <c r="M13" s="26"/>
    </row>
    <row r="14" spans="1:13" ht="20" customHeight="1">
      <c r="A14" s="215"/>
      <c r="B14" s="215"/>
      <c r="C14" s="216"/>
      <c r="D14" s="216"/>
      <c r="E14" s="33"/>
      <c r="F14" s="30"/>
      <c r="G14" s="30"/>
      <c r="H14" s="221" t="str">
        <f>+'INGRESO DE DATOS'!$D$20</f>
        <v>NOMBRE DE LA AGENCIA/AGENTE</v>
      </c>
      <c r="I14" s="221"/>
      <c r="J14" s="221"/>
      <c r="K14" s="221"/>
      <c r="L14" s="221"/>
      <c r="M14" s="221"/>
    </row>
    <row r="15" spans="1:13" ht="20" customHeight="1">
      <c r="A15" s="215"/>
      <c r="B15" s="215"/>
      <c r="C15" s="216"/>
      <c r="D15" s="216"/>
      <c r="E15" s="33"/>
      <c r="F15" s="30"/>
      <c r="G15" s="30"/>
      <c r="H15" s="26"/>
      <c r="I15" s="26"/>
      <c r="J15" s="26"/>
      <c r="K15" s="26"/>
      <c r="L15" s="26"/>
      <c r="M15" s="26"/>
    </row>
    <row r="16" spans="1:13" ht="20" customHeight="1">
      <c r="A16" s="215"/>
      <c r="B16" s="215"/>
      <c r="C16" s="216"/>
      <c r="D16" s="216"/>
      <c r="E16" s="33"/>
      <c r="F16" s="26"/>
      <c r="G16" s="26"/>
      <c r="H16" s="26"/>
      <c r="I16" s="26"/>
      <c r="J16" s="34">
        <f>+'INGRESO DE DATOS'!$G$14</f>
        <v>2</v>
      </c>
      <c r="K16" s="26"/>
      <c r="L16" s="26"/>
      <c r="M16" s="34">
        <f>+'INGRESO DE DATOS'!$G$16</f>
        <v>18</v>
      </c>
    </row>
    <row r="17" spans="1:13" s="21" customFormat="1" ht="20" customHeight="1">
      <c r="A17" s="215"/>
      <c r="B17" s="215"/>
      <c r="C17" s="216"/>
      <c r="D17" s="216"/>
      <c r="E17" s="33"/>
      <c r="F17" s="224" t="s">
        <v>72</v>
      </c>
      <c r="G17" s="224"/>
      <c r="H17" s="35"/>
      <c r="I17" s="35"/>
      <c r="J17" s="35"/>
      <c r="K17" s="35"/>
      <c r="L17" s="35"/>
      <c r="M17" s="35"/>
    </row>
    <row r="18" spans="1:13" s="21" customFormat="1" ht="14">
      <c r="A18" s="215"/>
      <c r="B18" s="215"/>
      <c r="C18" s="219"/>
      <c r="D18" s="219"/>
      <c r="E18" s="36"/>
      <c r="F18" s="222">
        <f ca="1">NOW()</f>
        <v>44505.396851736114</v>
      </c>
      <c r="G18" s="223"/>
      <c r="H18" s="35"/>
      <c r="I18" s="35"/>
      <c r="J18" s="34">
        <f>+'INGRESO DE DATOS'!$J$14</f>
        <v>1</v>
      </c>
      <c r="K18" s="35"/>
      <c r="L18" s="35"/>
      <c r="M18" s="34">
        <f>+'INGRESO DE DATOS'!$J$16</f>
        <v>18</v>
      </c>
    </row>
    <row r="19" spans="1:13" s="6" customFormat="1" ht="30.75" customHeight="1">
      <c r="A19" s="215"/>
      <c r="B19" s="215"/>
      <c r="C19" s="219"/>
      <c r="D19" s="219"/>
      <c r="E19" s="36"/>
      <c r="F19" s="35"/>
      <c r="G19" s="37"/>
      <c r="H19" s="38"/>
      <c r="I19" s="35"/>
      <c r="J19" s="35" t="s">
        <v>5</v>
      </c>
      <c r="K19" s="35" t="s">
        <v>5</v>
      </c>
      <c r="L19" s="35" t="s">
        <v>5</v>
      </c>
      <c r="M19" s="35"/>
    </row>
    <row r="20" spans="1:13" s="6" customFormat="1" ht="20" customHeight="1">
      <c r="A20" s="215"/>
      <c r="B20" s="215"/>
      <c r="C20" s="216"/>
      <c r="D20" s="216"/>
      <c r="E20" s="33"/>
      <c r="F20" s="35"/>
      <c r="G20" s="35"/>
      <c r="H20" s="35"/>
      <c r="I20" s="78" t="b">
        <v>0</v>
      </c>
      <c r="J20" s="35"/>
      <c r="K20" s="77" t="s">
        <v>73</v>
      </c>
      <c r="L20" s="35"/>
      <c r="M20" s="35"/>
    </row>
    <row r="21" spans="1:13" s="6" customFormat="1" ht="20" customHeight="1">
      <c r="A21" s="215"/>
      <c r="B21" s="215"/>
      <c r="C21" s="216"/>
      <c r="D21" s="216"/>
      <c r="E21" s="33"/>
      <c r="F21" s="35"/>
      <c r="G21" s="35"/>
      <c r="H21" s="35"/>
      <c r="I21" s="35"/>
      <c r="J21" s="35"/>
      <c r="K21" s="40"/>
      <c r="L21" s="35"/>
      <c r="M21" s="39"/>
    </row>
    <row r="22" spans="1:13" s="7" customFormat="1" ht="19.5" customHeight="1">
      <c r="A22" s="215"/>
      <c r="B22" s="215"/>
      <c r="C22" s="216"/>
      <c r="D22" s="216"/>
      <c r="E22" s="33"/>
      <c r="F22" s="26"/>
      <c r="G22" s="26"/>
      <c r="H22" s="26"/>
      <c r="I22" s="26" t="s">
        <v>5</v>
      </c>
      <c r="J22" s="39" t="b">
        <v>0</v>
      </c>
      <c r="K22" s="41"/>
      <c r="L22" s="26"/>
      <c r="M22" s="26"/>
    </row>
    <row r="23" spans="1:13" s="7" customFormat="1" ht="20" customHeight="1">
      <c r="A23" s="215"/>
      <c r="B23" s="215"/>
      <c r="C23" s="216"/>
      <c r="D23" s="216"/>
      <c r="E23" s="33"/>
      <c r="F23" s="26"/>
      <c r="G23" s="26"/>
      <c r="H23" s="26"/>
      <c r="I23" s="26"/>
      <c r="J23" s="39"/>
      <c r="K23" s="41"/>
      <c r="L23" s="26"/>
      <c r="M23" s="26"/>
    </row>
    <row r="24" spans="1:13" s="7" customFormat="1" ht="20" customHeight="1">
      <c r="A24" s="215"/>
      <c r="B24" s="215"/>
      <c r="C24" s="216"/>
      <c r="D24" s="216"/>
      <c r="E24" s="33"/>
      <c r="F24" s="26"/>
      <c r="G24" s="42" t="s">
        <v>5</v>
      </c>
      <c r="H24" s="26"/>
      <c r="I24" s="26"/>
      <c r="J24" s="26"/>
      <c r="K24" s="26"/>
      <c r="L24" s="26"/>
      <c r="M24" s="26"/>
    </row>
    <row r="25" spans="1:13" s="22" customFormat="1" ht="20" customHeight="1">
      <c r="A25" s="215"/>
      <c r="B25" s="215"/>
      <c r="C25" s="216"/>
      <c r="D25" s="216"/>
      <c r="E25" s="33"/>
      <c r="F25" s="43" t="s">
        <v>81</v>
      </c>
      <c r="G25" s="44"/>
      <c r="H25" s="138" t="s">
        <v>75</v>
      </c>
      <c r="I25" s="45" t="s">
        <v>76</v>
      </c>
      <c r="J25" s="45" t="s">
        <v>77</v>
      </c>
      <c r="K25" s="45" t="s">
        <v>78</v>
      </c>
      <c r="L25" s="45" t="s">
        <v>79</v>
      </c>
      <c r="M25" s="46" t="s">
        <v>80</v>
      </c>
    </row>
    <row r="26" spans="1:13" s="23" customFormat="1" ht="20" customHeight="1">
      <c r="A26" s="215"/>
      <c r="B26" s="215"/>
      <c r="C26" s="216"/>
      <c r="D26" s="216"/>
      <c r="E26" s="33"/>
      <c r="F26" s="47" t="s">
        <v>129</v>
      </c>
      <c r="G26" s="48"/>
      <c r="H26" s="130" t="s">
        <v>130</v>
      </c>
      <c r="I26" s="48">
        <v>1000</v>
      </c>
      <c r="J26" s="48">
        <v>2000</v>
      </c>
      <c r="K26" s="48">
        <v>5000</v>
      </c>
      <c r="L26" s="48">
        <v>10000</v>
      </c>
      <c r="M26" s="49">
        <v>20000</v>
      </c>
    </row>
    <row r="27" spans="1:13" s="23" customFormat="1" ht="20" customHeight="1">
      <c r="A27" s="215"/>
      <c r="B27" s="215"/>
      <c r="C27" s="216"/>
      <c r="D27" s="216"/>
      <c r="E27" s="33"/>
      <c r="F27" s="50" t="s">
        <v>128</v>
      </c>
      <c r="G27" s="51"/>
      <c r="H27" s="132" t="s">
        <v>130</v>
      </c>
      <c r="I27" s="52">
        <v>2000</v>
      </c>
      <c r="J27" s="52">
        <v>3000</v>
      </c>
      <c r="K27" s="52">
        <v>5000</v>
      </c>
      <c r="L27" s="52">
        <v>10000</v>
      </c>
      <c r="M27" s="53">
        <v>20000</v>
      </c>
    </row>
    <row r="28" spans="1:13" s="23" customFormat="1" ht="20" customHeight="1">
      <c r="A28" s="215"/>
      <c r="B28" s="215"/>
      <c r="C28" s="216"/>
      <c r="D28" s="216"/>
      <c r="E28" s="33"/>
      <c r="F28" s="54"/>
      <c r="G28" s="54"/>
      <c r="H28" s="133"/>
      <c r="I28" s="54"/>
      <c r="J28" s="54"/>
      <c r="K28" s="54"/>
      <c r="L28" s="54"/>
      <c r="M28" s="54"/>
    </row>
    <row r="29" spans="1:13" s="23" customFormat="1" ht="20" customHeight="1">
      <c r="A29" s="215"/>
      <c r="B29" s="215"/>
      <c r="C29" s="216"/>
      <c r="D29" s="216"/>
      <c r="E29" s="33"/>
      <c r="F29" s="55"/>
      <c r="G29" s="55"/>
      <c r="H29" s="134"/>
      <c r="I29" s="55"/>
      <c r="J29" s="55"/>
      <c r="K29" s="55"/>
      <c r="L29" s="55"/>
      <c r="M29" s="55"/>
    </row>
    <row r="30" spans="1:13" s="24" customFormat="1" ht="20" customHeight="1">
      <c r="A30" s="215"/>
      <c r="B30" s="215"/>
      <c r="C30" s="217"/>
      <c r="D30" s="217"/>
      <c r="E30" s="33"/>
      <c r="F30" s="56" t="s">
        <v>27</v>
      </c>
      <c r="G30" s="57"/>
      <c r="H30" s="57"/>
      <c r="I30" s="57"/>
      <c r="J30" s="57"/>
      <c r="K30" s="57"/>
      <c r="L30" s="57"/>
      <c r="M30" s="58"/>
    </row>
    <row r="31" spans="1:13" s="23" customFormat="1" ht="20" customHeight="1">
      <c r="A31" s="215"/>
      <c r="B31" s="215"/>
      <c r="C31" s="216"/>
      <c r="D31" s="216"/>
      <c r="E31" s="33"/>
      <c r="F31" s="25" t="s">
        <v>16</v>
      </c>
      <c r="G31" s="59"/>
      <c r="H31" s="131" t="s">
        <v>130</v>
      </c>
      <c r="I31" s="60">
        <f>VLOOKUP($M$16,Tablas!$A$6:$H$29,4,TRUE)</f>
        <v>14535</v>
      </c>
      <c r="J31" s="60">
        <f>VLOOKUP($M$16,Tablas!$A$6:$H$29,5,TRUE)</f>
        <v>9604</v>
      </c>
      <c r="K31" s="60">
        <f>VLOOKUP($M$16,Tablas!$A$6:$H$29,6,TRUE)</f>
        <v>6572</v>
      </c>
      <c r="L31" s="60">
        <f>VLOOKUP($M$16,Tablas!$A$6:$H$29,7,TRUE)</f>
        <v>4619</v>
      </c>
      <c r="M31" s="59">
        <f>VLOOKUP($M$16,Tablas!$A$6:$H$29,8,TRUE)</f>
        <v>3635</v>
      </c>
    </row>
    <row r="32" spans="1:13" s="23" customFormat="1" ht="20" customHeight="1">
      <c r="A32" s="215"/>
      <c r="B32" s="215"/>
      <c r="C32" s="216"/>
      <c r="D32" s="216"/>
      <c r="E32" s="61"/>
      <c r="F32" s="62" t="s">
        <v>17</v>
      </c>
      <c r="G32" s="63"/>
      <c r="H32" s="135" t="s">
        <v>130</v>
      </c>
      <c r="I32" s="64">
        <f>IF($J$16=1,0,(VLOOKUP($M$18,Tablas!$A$6:$H$29,4,TRUE)))</f>
        <v>14535</v>
      </c>
      <c r="J32" s="64">
        <f>IF($J$16=1,0,(VLOOKUP($M$18,Tablas!$A$6:$H$29,5,TRUE)))</f>
        <v>9604</v>
      </c>
      <c r="K32" s="64">
        <f>IF($J$16=1,0,(VLOOKUP($M$18,Tablas!$A$6:$H$29,6,TRUE)))</f>
        <v>6572</v>
      </c>
      <c r="L32" s="64">
        <f>IF($J$16=1,0,(VLOOKUP($M$18,Tablas!$A$6:$H$29,7,TRUE)))</f>
        <v>4619</v>
      </c>
      <c r="M32" s="63">
        <f>IF($J$16=1,0,(VLOOKUP($M$18,Tablas!$A$6:$H$29,8,TRUE)))</f>
        <v>3635</v>
      </c>
    </row>
    <row r="33" spans="1:13" s="23" customFormat="1" ht="20" customHeight="1">
      <c r="A33" s="215"/>
      <c r="B33" s="215"/>
      <c r="C33" s="216"/>
      <c r="D33" s="216"/>
      <c r="E33" s="33"/>
      <c r="F33" s="65" t="s">
        <v>18</v>
      </c>
      <c r="G33" s="66"/>
      <c r="H33" s="135" t="s">
        <v>130</v>
      </c>
      <c r="I33" s="67">
        <f>IF($J$18=0,0,(VLOOKUP($J$18,Tablas!$A$30:$H$32,4,TRUE)))</f>
        <v>5050</v>
      </c>
      <c r="J33" s="67">
        <f>IF($J$18=0,0,(VLOOKUP($J$18,Tablas!$A$30:$H$32,5,TRUE)))</f>
        <v>3720</v>
      </c>
      <c r="K33" s="67">
        <f>IF($J$18=0,0,(VLOOKUP($J$18,Tablas!$A$30:$H$32,6,TRUE)))</f>
        <v>2939</v>
      </c>
      <c r="L33" s="67">
        <f>IF($J$18=0,0,(VLOOKUP($J$18,Tablas!$A$30:$H$32,7,TRUE)))</f>
        <v>2456</v>
      </c>
      <c r="M33" s="66">
        <f>IF($J$18=0,0,(VLOOKUP($J$18,Tablas!$A$30:$H$32,8,TRUE)))</f>
        <v>1910</v>
      </c>
    </row>
    <row r="34" spans="1:13" s="23" customFormat="1" ht="20" customHeight="1">
      <c r="A34" s="215"/>
      <c r="B34" s="215"/>
      <c r="C34" s="217"/>
      <c r="D34" s="216"/>
      <c r="E34" s="33"/>
      <c r="F34" s="62" t="s">
        <v>21</v>
      </c>
      <c r="G34" s="63"/>
      <c r="H34" s="135" t="s">
        <v>130</v>
      </c>
      <c r="I34" s="64">
        <f>+IF($I$20=FALSE,0,Tablas!D$33)</f>
        <v>0</v>
      </c>
      <c r="J34" s="64">
        <f>+IF($I$20=FALSE,0,Tablas!E$33)</f>
        <v>0</v>
      </c>
      <c r="K34" s="64">
        <f>+IF($I$20=FALSE,0,Tablas!F$33)</f>
        <v>0</v>
      </c>
      <c r="L34" s="64">
        <f>+IF($I$20=FALSE,0,Tablas!G$33)</f>
        <v>0</v>
      </c>
      <c r="M34" s="63">
        <f>+IF($I$20=FALSE,0,Tablas!H$33)</f>
        <v>0</v>
      </c>
    </row>
    <row r="35" spans="1:13" s="23" customFormat="1" ht="20" customHeight="1">
      <c r="A35" s="215"/>
      <c r="B35" s="215"/>
      <c r="C35" s="217"/>
      <c r="D35" s="216"/>
      <c r="E35" s="33"/>
      <c r="F35" s="68" t="s">
        <v>20</v>
      </c>
      <c r="G35" s="69"/>
      <c r="H35" s="131" t="s">
        <v>130</v>
      </c>
      <c r="I35" s="70">
        <f>SUM(I31:I34)</f>
        <v>34120</v>
      </c>
      <c r="J35" s="70">
        <f>SUM(J31:J34)</f>
        <v>22928</v>
      </c>
      <c r="K35" s="70">
        <f>SUM(K31:K34)</f>
        <v>16083</v>
      </c>
      <c r="L35" s="70">
        <f>SUM(L31:L34)</f>
        <v>11694</v>
      </c>
      <c r="M35" s="69">
        <f>SUM(M31:M34)</f>
        <v>9180</v>
      </c>
    </row>
    <row r="36" spans="1:13" s="24" customFormat="1" ht="20" customHeight="1">
      <c r="A36" s="215"/>
      <c r="B36" s="215"/>
      <c r="C36" s="217"/>
      <c r="D36" s="216"/>
      <c r="E36" s="33"/>
      <c r="F36" s="62" t="s">
        <v>22</v>
      </c>
      <c r="G36" s="63"/>
      <c r="H36" s="135" t="s">
        <v>130</v>
      </c>
      <c r="I36" s="64">
        <v>75</v>
      </c>
      <c r="J36" s="64">
        <v>75</v>
      </c>
      <c r="K36" s="64">
        <v>75</v>
      </c>
      <c r="L36" s="64">
        <v>75</v>
      </c>
      <c r="M36" s="63">
        <v>75</v>
      </c>
    </row>
    <row r="37" spans="1:13" s="23" customFormat="1" ht="20" customHeight="1">
      <c r="A37" s="218"/>
      <c r="B37" s="218"/>
      <c r="C37" s="230"/>
      <c r="D37" s="230"/>
      <c r="E37" s="33"/>
      <c r="F37" s="177" t="s">
        <v>19</v>
      </c>
      <c r="G37" s="178"/>
      <c r="H37" s="179" t="s">
        <v>130</v>
      </c>
      <c r="I37" s="180">
        <f>SUM(I35:I36)</f>
        <v>34195</v>
      </c>
      <c r="J37" s="180">
        <f>SUM(J35:J36)</f>
        <v>23003</v>
      </c>
      <c r="K37" s="180">
        <f>SUM(K35:K36)</f>
        <v>16158</v>
      </c>
      <c r="L37" s="180">
        <f>SUM(L35:L36)</f>
        <v>11769</v>
      </c>
      <c r="M37" s="178">
        <f>SUM(M35:M36)</f>
        <v>9255</v>
      </c>
    </row>
    <row r="38" spans="1:13" s="23" customFormat="1" ht="20" customHeight="1">
      <c r="A38" s="218"/>
      <c r="B38" s="218"/>
      <c r="C38" s="230"/>
      <c r="D38" s="230"/>
      <c r="E38" s="71"/>
      <c r="F38" s="73"/>
      <c r="G38" s="73"/>
      <c r="H38" s="136"/>
      <c r="I38" s="73"/>
      <c r="J38" s="73"/>
      <c r="K38" s="73"/>
      <c r="L38" s="73"/>
      <c r="M38" s="55"/>
    </row>
    <row r="39" spans="1:13" s="23" customFormat="1" ht="20" customHeight="1">
      <c r="A39" s="218"/>
      <c r="B39" s="218"/>
      <c r="C39" s="230"/>
      <c r="D39" s="230"/>
      <c r="E39" s="71"/>
      <c r="F39" s="56" t="s">
        <v>26</v>
      </c>
      <c r="G39" s="57"/>
      <c r="H39" s="57"/>
      <c r="I39" s="57"/>
      <c r="J39" s="57"/>
      <c r="K39" s="57"/>
      <c r="L39" s="57"/>
      <c r="M39" s="58"/>
    </row>
    <row r="40" spans="1:13" s="23" customFormat="1" ht="20" customHeight="1">
      <c r="A40" s="215"/>
      <c r="B40" s="215"/>
      <c r="C40" s="217"/>
      <c r="D40" s="216"/>
      <c r="E40" s="72"/>
      <c r="F40" s="74" t="s">
        <v>16</v>
      </c>
      <c r="G40" s="75"/>
      <c r="H40" s="137" t="s">
        <v>130</v>
      </c>
      <c r="I40" s="64">
        <f>VLOOKUP($M$16,Tablas!$A$39:$H$62,4,TRUE)</f>
        <v>7703.55</v>
      </c>
      <c r="J40" s="64">
        <f>VLOOKUP($M$16,Tablas!$A$39:$H$62,5,TRUE)</f>
        <v>5090.12</v>
      </c>
      <c r="K40" s="64">
        <f>VLOOKUP($M$16,Tablas!$A$39:$H$62,6,TRUE)</f>
        <v>3483.1600000000003</v>
      </c>
      <c r="L40" s="64">
        <f>VLOOKUP($M$16,Tablas!$A$39:$H$62,7,TRUE)</f>
        <v>2448.0700000000002</v>
      </c>
      <c r="M40" s="63">
        <f>VLOOKUP($M$16,Tablas!$A$39:$H$62,8,TRUE)</f>
        <v>1926.5500000000002</v>
      </c>
    </row>
    <row r="41" spans="1:13" s="24" customFormat="1" ht="20" customHeight="1">
      <c r="A41" s="215"/>
      <c r="B41" s="215"/>
      <c r="C41" s="216"/>
      <c r="D41" s="216"/>
      <c r="E41" s="72"/>
      <c r="F41" s="62" t="s">
        <v>17</v>
      </c>
      <c r="G41" s="63"/>
      <c r="H41" s="137" t="s">
        <v>130</v>
      </c>
      <c r="I41" s="64">
        <f>IF($J$16=1,0,(VLOOKUP($M$18,Tablas!$A$39:$H$62,4,TRUE)))</f>
        <v>7703.55</v>
      </c>
      <c r="J41" s="64">
        <f>IF($J$16=1,0,(VLOOKUP($M$18,Tablas!$A$39:$H$62,5,TRUE)))</f>
        <v>5090.12</v>
      </c>
      <c r="K41" s="64">
        <f>IF($J$16=1,0,(VLOOKUP($M$18,Tablas!$A$39:$H$62,6,TRUE)))</f>
        <v>3483.1600000000003</v>
      </c>
      <c r="L41" s="64">
        <f>IF($J$16=1,0,(VLOOKUP($M$18,Tablas!$A$39:$H$62,7,TRUE)))</f>
        <v>2448.0700000000002</v>
      </c>
      <c r="M41" s="63">
        <f>IF($J$16=1,0,(VLOOKUP($M$18,Tablas!$A$39:$H$62,8,TRUE)))</f>
        <v>1926.5500000000002</v>
      </c>
    </row>
    <row r="42" spans="1:13" s="23" customFormat="1" ht="20" customHeight="1">
      <c r="A42" s="215"/>
      <c r="B42" s="215"/>
      <c r="C42" s="217"/>
      <c r="D42" s="216"/>
      <c r="E42" s="72"/>
      <c r="F42" s="62" t="s">
        <v>18</v>
      </c>
      <c r="G42" s="63"/>
      <c r="H42" s="137" t="s">
        <v>130</v>
      </c>
      <c r="I42" s="64">
        <f>IF($J$18=0,0,(VLOOKUP($J$18,Tablas!$A$63:$H$65,4,TRUE)))</f>
        <v>2676.5</v>
      </c>
      <c r="J42" s="64">
        <f>IF($J$18=0,0,(VLOOKUP($J$18,Tablas!$A$63:$H$65,5,TRUE)))</f>
        <v>1971.6000000000001</v>
      </c>
      <c r="K42" s="64">
        <f>IF($J$18=0,0,(VLOOKUP($J$18,Tablas!$A$63:$H$65,6,TRUE)))</f>
        <v>1557.67</v>
      </c>
      <c r="L42" s="64">
        <f>IF($J$18=0,0,(VLOOKUP($J$18,Tablas!$A$63:$H$65,7,TRUE)))</f>
        <v>1301.68</v>
      </c>
      <c r="M42" s="63">
        <f>IF($J$18=0,0,(VLOOKUP($J$18,Tablas!$A$63:$H$65,8,TRUE)))</f>
        <v>1012.3000000000001</v>
      </c>
    </row>
    <row r="43" spans="1:13" s="24" customFormat="1" ht="20" customHeight="1">
      <c r="A43" s="215"/>
      <c r="B43" s="215"/>
      <c r="C43" s="216"/>
      <c r="D43" s="216"/>
      <c r="E43" s="72"/>
      <c r="F43" s="62" t="s">
        <v>21</v>
      </c>
      <c r="G43" s="63"/>
      <c r="H43" s="137" t="s">
        <v>130</v>
      </c>
      <c r="I43" s="64">
        <f>+IF($I$20=FALSE,0,Tablas!D$66)</f>
        <v>0</v>
      </c>
      <c r="J43" s="64">
        <f>+IF($I$20=FALSE,0,Tablas!E$66)</f>
        <v>0</v>
      </c>
      <c r="K43" s="64">
        <f>+IF($I$20=FALSE,0,Tablas!F$66)</f>
        <v>0</v>
      </c>
      <c r="L43" s="64">
        <f>+IF($I$20=FALSE,0,Tablas!G$66)</f>
        <v>0</v>
      </c>
      <c r="M43" s="63">
        <f>+IF($I$20=FALSE,0,Tablas!H$66)</f>
        <v>0</v>
      </c>
    </row>
    <row r="44" spans="1:13" s="23" customFormat="1" ht="20" customHeight="1">
      <c r="A44" s="215"/>
      <c r="B44" s="215"/>
      <c r="C44" s="217"/>
      <c r="D44" s="216"/>
      <c r="E44" s="33"/>
      <c r="F44" s="68" t="s">
        <v>20</v>
      </c>
      <c r="G44" s="69"/>
      <c r="H44" s="131" t="s">
        <v>130</v>
      </c>
      <c r="I44" s="70">
        <f>SUM(I40:I43)</f>
        <v>18083.599999999999</v>
      </c>
      <c r="J44" s="70">
        <f>SUM(J40:J43)</f>
        <v>12151.84</v>
      </c>
      <c r="K44" s="70">
        <f>SUM(K40:K43)</f>
        <v>8523.9900000000016</v>
      </c>
      <c r="L44" s="70">
        <f>SUM(L40:L43)</f>
        <v>6197.8200000000006</v>
      </c>
      <c r="M44" s="69">
        <f>SUM(M40:M43)</f>
        <v>4865.4000000000005</v>
      </c>
    </row>
    <row r="45" spans="1:13" s="23" customFormat="1" ht="20" customHeight="1">
      <c r="A45" s="215"/>
      <c r="B45" s="215"/>
      <c r="C45" s="216"/>
      <c r="D45" s="216"/>
      <c r="E45" s="33"/>
      <c r="F45" s="62" t="s">
        <v>22</v>
      </c>
      <c r="G45" s="63"/>
      <c r="H45" s="135" t="s">
        <v>130</v>
      </c>
      <c r="I45" s="64">
        <v>75</v>
      </c>
      <c r="J45" s="64">
        <v>75</v>
      </c>
      <c r="K45" s="64">
        <v>75</v>
      </c>
      <c r="L45" s="64">
        <v>75</v>
      </c>
      <c r="M45" s="63">
        <v>75</v>
      </c>
    </row>
    <row r="46" spans="1:13" s="23" customFormat="1" ht="20" customHeight="1">
      <c r="A46" s="215"/>
      <c r="B46" s="215"/>
      <c r="C46" s="217"/>
      <c r="D46" s="216"/>
      <c r="E46" s="33"/>
      <c r="F46" s="181" t="s">
        <v>24</v>
      </c>
      <c r="G46" s="182"/>
      <c r="H46" s="183" t="s">
        <v>130</v>
      </c>
      <c r="I46" s="184">
        <f>SUM(I44:I45)</f>
        <v>18158.599999999999</v>
      </c>
      <c r="J46" s="184">
        <f>SUM(J44:J45)</f>
        <v>12226.84</v>
      </c>
      <c r="K46" s="184">
        <f>SUM(K44:K45)</f>
        <v>8598.9900000000016</v>
      </c>
      <c r="L46" s="184">
        <f>SUM(L44:L45)</f>
        <v>6272.8200000000006</v>
      </c>
      <c r="M46" s="182">
        <f>SUM(M44:M45)</f>
        <v>4940.4000000000005</v>
      </c>
    </row>
    <row r="47" spans="1:13" s="23" customFormat="1" ht="20" customHeight="1">
      <c r="A47" s="215"/>
      <c r="B47" s="215"/>
      <c r="C47" s="216"/>
      <c r="D47" s="216"/>
      <c r="E47" s="33"/>
      <c r="F47" s="185" t="s">
        <v>25</v>
      </c>
      <c r="G47" s="186"/>
      <c r="H47" s="187" t="s">
        <v>130</v>
      </c>
      <c r="I47" s="188">
        <f>I44</f>
        <v>18083.599999999999</v>
      </c>
      <c r="J47" s="188">
        <f t="shared" ref="J47:M47" si="0">J44</f>
        <v>12151.84</v>
      </c>
      <c r="K47" s="188">
        <f t="shared" si="0"/>
        <v>8523.9900000000016</v>
      </c>
      <c r="L47" s="188">
        <f t="shared" si="0"/>
        <v>6197.8200000000006</v>
      </c>
      <c r="M47" s="188">
        <f t="shared" si="0"/>
        <v>4865.4000000000005</v>
      </c>
    </row>
    <row r="48" spans="1:13" s="23" customFormat="1" ht="20" customHeight="1">
      <c r="A48" s="215"/>
      <c r="B48" s="215"/>
      <c r="C48" s="217"/>
      <c r="D48" s="216"/>
      <c r="E48" s="33"/>
      <c r="F48" s="226" t="s">
        <v>143</v>
      </c>
      <c r="G48" s="227"/>
      <c r="H48" s="227"/>
      <c r="I48" s="227"/>
      <c r="J48" s="227"/>
      <c r="K48" s="227"/>
      <c r="L48" s="227"/>
      <c r="M48" s="228"/>
    </row>
    <row r="49" spans="1:13" s="24" customFormat="1" ht="14.25" customHeight="1">
      <c r="A49" s="218"/>
      <c r="B49" s="218"/>
      <c r="C49" s="219"/>
      <c r="D49" s="219"/>
      <c r="E49" s="33"/>
      <c r="F49" s="19"/>
      <c r="G49" s="19"/>
      <c r="H49" s="19"/>
      <c r="I49" s="19"/>
      <c r="J49" s="19"/>
      <c r="K49" s="19"/>
      <c r="L49" s="19"/>
      <c r="M49" s="19"/>
    </row>
    <row r="50" spans="1:13" s="23" customFormat="1" ht="24.75" customHeight="1">
      <c r="A50" s="218"/>
      <c r="B50" s="218"/>
      <c r="C50" s="219"/>
      <c r="D50" s="219"/>
      <c r="E50" s="33"/>
      <c r="F50" s="214" t="s">
        <v>137</v>
      </c>
      <c r="G50" s="214"/>
      <c r="H50" s="214"/>
      <c r="I50" s="214"/>
      <c r="J50" s="214"/>
      <c r="K50" s="214"/>
      <c r="L50" s="214"/>
      <c r="M50" s="214"/>
    </row>
    <row r="51" spans="1:13" s="23" customFormat="1" ht="20" customHeight="1">
      <c r="A51" s="233"/>
      <c r="B51" s="233"/>
      <c r="C51" s="234"/>
      <c r="D51" s="234"/>
      <c r="E51" s="71"/>
      <c r="F51" s="214"/>
      <c r="G51" s="214"/>
      <c r="H51" s="214"/>
      <c r="I51" s="214"/>
      <c r="J51" s="214"/>
      <c r="K51" s="214"/>
      <c r="L51" s="214"/>
      <c r="M51" s="214"/>
    </row>
    <row r="52" spans="1:13" s="23" customFormat="1" ht="20" customHeight="1">
      <c r="A52" s="231"/>
      <c r="B52" s="231"/>
      <c r="C52" s="232"/>
      <c r="D52" s="232"/>
      <c r="E52" s="71"/>
      <c r="F52" s="19"/>
      <c r="G52" s="19"/>
      <c r="H52" s="19"/>
      <c r="I52" s="19"/>
      <c r="J52" s="19"/>
      <c r="K52" s="19"/>
      <c r="L52" s="19"/>
      <c r="M52" s="19"/>
    </row>
    <row r="53" spans="1:13" s="23" customFormat="1" ht="20" customHeight="1">
      <c r="A53" s="19"/>
      <c r="B53" s="19" t="s">
        <v>5</v>
      </c>
      <c r="C53" s="19"/>
      <c r="D53" s="19"/>
      <c r="E53" s="76"/>
      <c r="F53" s="19"/>
      <c r="G53" s="19"/>
      <c r="H53" s="19"/>
      <c r="I53" s="19"/>
      <c r="J53" s="19"/>
      <c r="K53" s="19"/>
      <c r="L53" s="19"/>
      <c r="M53" s="19"/>
    </row>
    <row r="54" spans="1:13" s="24" customFormat="1" ht="20" customHeight="1">
      <c r="A54" s="19"/>
      <c r="B54" s="19"/>
      <c r="C54" s="19"/>
      <c r="D54" s="19"/>
      <c r="E54" s="33"/>
      <c r="F54" s="19"/>
      <c r="G54" s="19"/>
      <c r="H54" s="19"/>
      <c r="I54" s="19"/>
      <c r="J54" s="19"/>
      <c r="K54" s="19"/>
      <c r="L54" s="19"/>
      <c r="M54" s="19"/>
    </row>
    <row r="55" spans="1:13" s="24" customFormat="1" ht="20" customHeight="1">
      <c r="A55" s="19"/>
      <c r="B55" s="19"/>
      <c r="C55" s="19"/>
      <c r="D55" s="19"/>
      <c r="E55" s="36"/>
      <c r="F55" s="19"/>
      <c r="G55" s="19"/>
      <c r="H55" s="19"/>
      <c r="I55" s="19"/>
      <c r="J55" s="19"/>
      <c r="K55" s="19"/>
      <c r="L55" s="19"/>
      <c r="M55" s="19"/>
    </row>
    <row r="56" spans="1:13" ht="20" customHeight="1">
      <c r="E56" s="36"/>
    </row>
  </sheetData>
  <sheetProtection algorithmName="SHA-512" hashValue="zhUnDCGWAnSwgDkdZIMnDoMl/Z6p81b7R9lwjmqEXNAIb8pnEvnfVqXiTDdEA0b2RrWCDFx5VYF7xVjCaaLvlA==" saltValue="EpBxWhwZlrDob7FcLHpebQ==" spinCount="100000" sheet="1" objects="1" scenarios="1"/>
  <mergeCells count="77">
    <mergeCell ref="A52:B52"/>
    <mergeCell ref="C52:D52"/>
    <mergeCell ref="A51:B51"/>
    <mergeCell ref="C51:D51"/>
    <mergeCell ref="A48:B48"/>
    <mergeCell ref="C48:D48"/>
    <mergeCell ref="A36:B36"/>
    <mergeCell ref="A37:B39"/>
    <mergeCell ref="C37:D39"/>
    <mergeCell ref="A47:B47"/>
    <mergeCell ref="A35:B35"/>
    <mergeCell ref="A46:B46"/>
    <mergeCell ref="A41:B41"/>
    <mergeCell ref="A42:B42"/>
    <mergeCell ref="C46:D46"/>
    <mergeCell ref="A44:B44"/>
    <mergeCell ref="A45:B45"/>
    <mergeCell ref="A43:B43"/>
    <mergeCell ref="C21:D21"/>
    <mergeCell ref="C23:D23"/>
    <mergeCell ref="C29:D29"/>
    <mergeCell ref="A20:B20"/>
    <mergeCell ref="A27:B27"/>
    <mergeCell ref="C22:D22"/>
    <mergeCell ref="A23:B24"/>
    <mergeCell ref="A25:B25"/>
    <mergeCell ref="C26:D26"/>
    <mergeCell ref="A26:B26"/>
    <mergeCell ref="C27:D27"/>
    <mergeCell ref="A15:B15"/>
    <mergeCell ref="A16:B16"/>
    <mergeCell ref="A17:B17"/>
    <mergeCell ref="F48:M48"/>
    <mergeCell ref="C13:D13"/>
    <mergeCell ref="C14:D14"/>
    <mergeCell ref="C15:D15"/>
    <mergeCell ref="C16:D16"/>
    <mergeCell ref="C17:D17"/>
    <mergeCell ref="C24:D24"/>
    <mergeCell ref="C31:D31"/>
    <mergeCell ref="C47:D47"/>
    <mergeCell ref="C18:D19"/>
    <mergeCell ref="C30:D30"/>
    <mergeCell ref="C25:D25"/>
    <mergeCell ref="C20:D20"/>
    <mergeCell ref="C10:M10"/>
    <mergeCell ref="A28:B28"/>
    <mergeCell ref="A21:B22"/>
    <mergeCell ref="A29:B29"/>
    <mergeCell ref="C32:D32"/>
    <mergeCell ref="C28:D28"/>
    <mergeCell ref="A30:B30"/>
    <mergeCell ref="A31:B32"/>
    <mergeCell ref="H12:M12"/>
    <mergeCell ref="H14:M14"/>
    <mergeCell ref="F18:G18"/>
    <mergeCell ref="F17:G17"/>
    <mergeCell ref="A12:D12"/>
    <mergeCell ref="A13:B13"/>
    <mergeCell ref="A18:B19"/>
    <mergeCell ref="A14:B14"/>
    <mergeCell ref="F50:M51"/>
    <mergeCell ref="A33:B33"/>
    <mergeCell ref="A34:B34"/>
    <mergeCell ref="C33:D33"/>
    <mergeCell ref="C45:D45"/>
    <mergeCell ref="A40:B40"/>
    <mergeCell ref="C35:D35"/>
    <mergeCell ref="C34:D34"/>
    <mergeCell ref="C42:D42"/>
    <mergeCell ref="C43:D43"/>
    <mergeCell ref="C40:D40"/>
    <mergeCell ref="C44:D44"/>
    <mergeCell ref="C41:D41"/>
    <mergeCell ref="C36:D36"/>
    <mergeCell ref="A49:B50"/>
    <mergeCell ref="C49:D50"/>
  </mergeCells>
  <phoneticPr fontId="10" type="noConversion"/>
  <conditionalFormatting sqref="J16">
    <cfRule type="cellIs" dxfId="41" priority="1" stopIfTrue="1" operator="greaterThan">
      <formula>2</formula>
    </cfRule>
    <cfRule type="cellIs" dxfId="40" priority="2" stopIfTrue="1" operator="lessThan">
      <formula>1</formula>
    </cfRule>
  </conditionalFormatting>
  <conditionalFormatting sqref="M16 M18">
    <cfRule type="cellIs" dxfId="39" priority="3" stopIfTrue="1" operator="greaterThan">
      <formula>73</formula>
    </cfRule>
    <cfRule type="cellIs" dxfId="38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8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1" r:id="rId3" name="Check Box 37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19</xdr:row>
                    <xdr:rowOff>63500</xdr:rowOff>
                  </from>
                  <to>
                    <xdr:col>9</xdr:col>
                    <xdr:colOff>1092200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M56"/>
  <sheetViews>
    <sheetView showGridLines="0" topLeftCell="A30" zoomScaleNormal="100" workbookViewId="0">
      <selection activeCell="F49" sqref="F49"/>
    </sheetView>
  </sheetViews>
  <sheetFormatPr baseColWidth="10" defaultColWidth="9.1640625" defaultRowHeight="13"/>
  <cols>
    <col min="1" max="1" width="33.6640625" style="1" customWidth="1"/>
    <col min="2" max="2" width="19.1640625" style="1" customWidth="1"/>
    <col min="3" max="3" width="22.6640625" style="1" customWidth="1"/>
    <col min="4" max="4" width="30.33203125" style="1" customWidth="1"/>
    <col min="5" max="5" width="1.5" style="8" customWidth="1"/>
    <col min="6" max="6" width="16.6640625" style="1" customWidth="1"/>
    <col min="7" max="7" width="17.5" style="1" customWidth="1"/>
    <col min="8" max="8" width="8.5" style="1" bestFit="1" customWidth="1"/>
    <col min="9" max="13" width="16.6640625" style="1" customWidth="1"/>
    <col min="14" max="16384" width="9.1640625" style="1"/>
  </cols>
  <sheetData>
    <row r="1" spans="1:13" ht="12.75" customHeight="1">
      <c r="A1" s="111"/>
      <c r="B1" s="26"/>
      <c r="C1" s="26"/>
      <c r="D1" s="26"/>
      <c r="E1" s="27"/>
      <c r="F1" s="26"/>
      <c r="G1" s="26"/>
      <c r="H1" s="26"/>
      <c r="I1" s="26"/>
      <c r="J1" s="26"/>
      <c r="K1" s="26"/>
      <c r="L1" s="26"/>
      <c r="M1" s="26"/>
    </row>
    <row r="2" spans="1:13">
      <c r="A2" s="26"/>
      <c r="B2" s="26"/>
      <c r="C2" s="26"/>
      <c r="D2" s="26"/>
      <c r="E2" s="27"/>
      <c r="F2" s="26"/>
      <c r="G2" s="26"/>
      <c r="H2" s="26"/>
      <c r="I2" s="26"/>
      <c r="J2" s="26" t="s">
        <v>5</v>
      </c>
      <c r="K2" s="26" t="s">
        <v>5</v>
      </c>
      <c r="L2" s="26" t="s">
        <v>5</v>
      </c>
      <c r="M2" s="26"/>
    </row>
    <row r="3" spans="1:13">
      <c r="A3" s="26"/>
      <c r="B3" s="26"/>
      <c r="C3" s="26"/>
      <c r="D3" s="26"/>
      <c r="E3" s="27"/>
      <c r="F3" s="26"/>
      <c r="G3" s="26"/>
      <c r="H3" s="26"/>
      <c r="I3" s="26"/>
      <c r="J3" s="26"/>
      <c r="K3" s="26"/>
      <c r="L3" s="26"/>
      <c r="M3" s="26"/>
    </row>
    <row r="4" spans="1:13">
      <c r="A4" s="26"/>
      <c r="B4" s="26"/>
      <c r="C4" s="26"/>
      <c r="D4" s="26"/>
      <c r="E4" s="27"/>
      <c r="F4" s="26"/>
      <c r="G4" s="26"/>
      <c r="H4" s="26"/>
      <c r="I4" s="26"/>
      <c r="J4" s="26"/>
      <c r="K4" s="26"/>
      <c r="L4" s="26"/>
      <c r="M4" s="26"/>
    </row>
    <row r="5" spans="1:13">
      <c r="A5" s="26"/>
      <c r="B5" s="26"/>
      <c r="C5" s="26"/>
      <c r="D5" s="26"/>
      <c r="E5" s="27"/>
      <c r="F5" s="26"/>
      <c r="G5" s="26"/>
      <c r="H5" s="26"/>
      <c r="I5" s="26"/>
      <c r="J5" s="26"/>
      <c r="K5" s="26"/>
      <c r="L5" s="26"/>
      <c r="M5" s="26"/>
    </row>
    <row r="6" spans="1:13" ht="16">
      <c r="A6" s="26"/>
      <c r="B6" s="26"/>
      <c r="C6" s="26"/>
      <c r="D6" s="26"/>
      <c r="E6" s="27"/>
      <c r="F6" s="26"/>
      <c r="G6" s="26"/>
      <c r="H6" s="26"/>
      <c r="I6" s="26"/>
      <c r="J6" s="28" t="s">
        <v>5</v>
      </c>
      <c r="K6" s="28" t="s">
        <v>5</v>
      </c>
      <c r="L6" s="28" t="s">
        <v>5</v>
      </c>
      <c r="M6" s="29" t="s">
        <v>5</v>
      </c>
    </row>
    <row r="7" spans="1:13">
      <c r="A7" s="26"/>
      <c r="B7" s="26"/>
      <c r="C7" s="26"/>
      <c r="D7" s="26"/>
      <c r="E7" s="27"/>
      <c r="F7" s="26"/>
      <c r="G7" s="26"/>
      <c r="H7" s="26"/>
      <c r="I7" s="26"/>
      <c r="J7" s="26"/>
      <c r="K7" s="26"/>
      <c r="L7" s="26"/>
      <c r="M7" s="26"/>
    </row>
    <row r="8" spans="1:13">
      <c r="A8" s="26"/>
      <c r="B8" s="26"/>
      <c r="C8" s="26"/>
      <c r="D8" s="26"/>
      <c r="E8" s="27"/>
      <c r="F8" s="26"/>
      <c r="G8" s="26"/>
      <c r="H8" s="26"/>
      <c r="I8" s="26"/>
      <c r="J8" s="26"/>
      <c r="K8" s="26"/>
      <c r="L8" s="26"/>
      <c r="M8" s="26"/>
    </row>
    <row r="9" spans="1:13">
      <c r="A9" s="26"/>
      <c r="B9" s="26"/>
      <c r="C9" s="26"/>
      <c r="D9" s="26"/>
      <c r="E9" s="27"/>
      <c r="F9" s="26"/>
      <c r="G9" s="26"/>
      <c r="H9" s="26"/>
      <c r="I9" s="26"/>
      <c r="J9" s="26"/>
      <c r="K9" s="26"/>
      <c r="L9" s="26"/>
      <c r="M9" s="26"/>
    </row>
    <row r="10" spans="1:13" ht="23">
      <c r="A10" s="159"/>
      <c r="B10" s="159"/>
      <c r="C10" s="220" t="s">
        <v>124</v>
      </c>
      <c r="D10" s="220"/>
      <c r="E10" s="220"/>
      <c r="F10" s="220"/>
      <c r="G10" s="220"/>
      <c r="H10" s="220"/>
      <c r="I10" s="220"/>
      <c r="J10" s="220"/>
      <c r="K10" s="220"/>
      <c r="L10" s="220"/>
      <c r="M10" s="220"/>
    </row>
    <row r="11" spans="1:13" ht="23">
      <c r="A11" s="30"/>
      <c r="B11" s="30"/>
      <c r="C11" s="30"/>
      <c r="D11" s="30"/>
      <c r="E11" s="31"/>
      <c r="F11" s="30"/>
      <c r="G11" s="30"/>
      <c r="H11" s="30"/>
      <c r="I11" s="30"/>
      <c r="J11" s="30"/>
      <c r="K11" s="30"/>
      <c r="L11" s="30"/>
      <c r="M11" s="30"/>
    </row>
    <row r="12" spans="1:13" ht="23">
      <c r="A12" s="225"/>
      <c r="B12" s="225"/>
      <c r="C12" s="225"/>
      <c r="D12" s="225"/>
      <c r="E12" s="32"/>
      <c r="F12" s="30"/>
      <c r="G12" s="30"/>
      <c r="H12" s="221" t="str">
        <f>+'INGRESO DE DATOS'!$D$12</f>
        <v>NOMBRE COMPLETO</v>
      </c>
      <c r="I12" s="221"/>
      <c r="J12" s="221"/>
      <c r="K12" s="221"/>
      <c r="L12" s="221"/>
      <c r="M12" s="221"/>
    </row>
    <row r="13" spans="1:13" ht="20" customHeight="1">
      <c r="A13" s="215"/>
      <c r="B13" s="215"/>
      <c r="C13" s="216"/>
      <c r="D13" s="216"/>
      <c r="E13" s="33"/>
      <c r="F13" s="26"/>
      <c r="G13" s="26"/>
      <c r="H13" s="26"/>
      <c r="I13" s="26"/>
      <c r="J13" s="26"/>
      <c r="K13" s="26"/>
      <c r="L13" s="26"/>
      <c r="M13" s="26"/>
    </row>
    <row r="14" spans="1:13" ht="20" customHeight="1">
      <c r="A14" s="215"/>
      <c r="B14" s="215"/>
      <c r="C14" s="216"/>
      <c r="D14" s="216"/>
      <c r="E14" s="33"/>
      <c r="F14" s="30"/>
      <c r="G14" s="30"/>
      <c r="H14" s="221" t="str">
        <f>+'INGRESO DE DATOS'!$D$20</f>
        <v>NOMBRE DE LA AGENCIA/AGENTE</v>
      </c>
      <c r="I14" s="221"/>
      <c r="J14" s="221"/>
      <c r="K14" s="221"/>
      <c r="L14" s="221"/>
      <c r="M14" s="221"/>
    </row>
    <row r="15" spans="1:13" ht="20" customHeight="1">
      <c r="A15" s="215"/>
      <c r="B15" s="215"/>
      <c r="C15" s="216"/>
      <c r="D15" s="216"/>
      <c r="E15" s="33"/>
      <c r="F15" s="30"/>
      <c r="G15" s="30"/>
      <c r="H15" s="26"/>
      <c r="I15" s="26"/>
      <c r="J15" s="26"/>
      <c r="K15" s="26"/>
      <c r="L15" s="26"/>
      <c r="M15" s="26"/>
    </row>
    <row r="16" spans="1:13" ht="20" customHeight="1">
      <c r="A16" s="215"/>
      <c r="B16" s="215"/>
      <c r="C16" s="216"/>
      <c r="D16" s="216"/>
      <c r="E16" s="33"/>
      <c r="F16" s="26"/>
      <c r="G16" s="26"/>
      <c r="H16" s="26"/>
      <c r="I16" s="26"/>
      <c r="J16" s="34">
        <f>+'INGRESO DE DATOS'!$G$14</f>
        <v>2</v>
      </c>
      <c r="K16" s="26"/>
      <c r="L16" s="26"/>
      <c r="M16" s="34">
        <f>+'INGRESO DE DATOS'!$G$16</f>
        <v>18</v>
      </c>
    </row>
    <row r="17" spans="1:13" s="2" customFormat="1" ht="20" customHeight="1">
      <c r="A17" s="215"/>
      <c r="B17" s="215"/>
      <c r="C17" s="216"/>
      <c r="D17" s="216"/>
      <c r="E17" s="33"/>
      <c r="F17" s="224" t="s">
        <v>72</v>
      </c>
      <c r="G17" s="224"/>
      <c r="H17" s="35"/>
      <c r="I17" s="35"/>
      <c r="J17" s="35"/>
      <c r="K17" s="35"/>
      <c r="L17" s="35"/>
      <c r="M17" s="35"/>
    </row>
    <row r="18" spans="1:13" s="2" customFormat="1" ht="20" customHeight="1">
      <c r="A18" s="215"/>
      <c r="B18" s="215"/>
      <c r="C18" s="219"/>
      <c r="D18" s="219"/>
      <c r="E18" s="36"/>
      <c r="F18" s="222">
        <f ca="1">NOW()</f>
        <v>44505.396851736114</v>
      </c>
      <c r="G18" s="223"/>
      <c r="H18" s="35"/>
      <c r="I18" s="35"/>
      <c r="J18" s="34">
        <f>+'INGRESO DE DATOS'!$J$14</f>
        <v>1</v>
      </c>
      <c r="K18" s="35"/>
      <c r="L18" s="35"/>
      <c r="M18" s="34">
        <f>+'INGRESO DE DATOS'!$J$16</f>
        <v>18</v>
      </c>
    </row>
    <row r="19" spans="1:13" s="6" customFormat="1" ht="24" customHeight="1">
      <c r="A19" s="215"/>
      <c r="B19" s="215"/>
      <c r="C19" s="219"/>
      <c r="D19" s="219"/>
      <c r="E19" s="36"/>
      <c r="F19" s="35"/>
      <c r="G19" s="37"/>
      <c r="H19" s="38"/>
      <c r="I19" s="35"/>
      <c r="J19" s="35" t="s">
        <v>5</v>
      </c>
      <c r="K19" s="35" t="s">
        <v>5</v>
      </c>
      <c r="L19" s="35" t="s">
        <v>5</v>
      </c>
      <c r="M19" s="35"/>
    </row>
    <row r="20" spans="1:13" s="6" customFormat="1" ht="20" customHeight="1">
      <c r="A20" s="215"/>
      <c r="B20" s="215"/>
      <c r="C20" s="216"/>
      <c r="D20" s="216"/>
      <c r="E20" s="33"/>
      <c r="F20" s="35"/>
      <c r="G20" s="35"/>
      <c r="H20" s="35"/>
      <c r="I20" s="78" t="b">
        <v>0</v>
      </c>
      <c r="J20" s="35"/>
      <c r="K20" s="40" t="s">
        <v>73</v>
      </c>
      <c r="L20" s="35"/>
      <c r="M20" s="35"/>
    </row>
    <row r="21" spans="1:13" s="6" customFormat="1" ht="20" customHeight="1">
      <c r="A21" s="215"/>
      <c r="B21" s="215"/>
      <c r="C21" s="216"/>
      <c r="D21" s="216"/>
      <c r="E21" s="33"/>
      <c r="F21" s="35"/>
      <c r="G21" s="35"/>
      <c r="H21" s="35"/>
      <c r="I21" s="35"/>
      <c r="J21" s="35"/>
      <c r="K21" s="40"/>
      <c r="L21" s="35"/>
      <c r="M21" s="39"/>
    </row>
    <row r="22" spans="1:13" s="7" customFormat="1" ht="20" customHeight="1">
      <c r="A22" s="215"/>
      <c r="B22" s="215"/>
      <c r="C22" s="216"/>
      <c r="D22" s="216"/>
      <c r="E22" s="33"/>
      <c r="F22" s="26"/>
      <c r="G22" s="26"/>
      <c r="H22" s="26"/>
      <c r="I22" s="26" t="s">
        <v>5</v>
      </c>
      <c r="J22" s="39" t="b">
        <v>0</v>
      </c>
      <c r="K22" s="41"/>
      <c r="L22" s="26"/>
      <c r="M22" s="26"/>
    </row>
    <row r="23" spans="1:13" s="7" customFormat="1" ht="20" customHeight="1">
      <c r="A23" s="215"/>
      <c r="B23" s="215"/>
      <c r="C23" s="216"/>
      <c r="D23" s="216"/>
      <c r="E23" s="33"/>
      <c r="F23" s="26"/>
      <c r="G23" s="26"/>
      <c r="H23" s="26"/>
      <c r="I23" s="26"/>
      <c r="J23" s="39"/>
      <c r="K23" s="41"/>
      <c r="L23" s="26"/>
      <c r="M23" s="26"/>
    </row>
    <row r="24" spans="1:13" s="7" customFormat="1" ht="20" customHeight="1">
      <c r="A24" s="215"/>
      <c r="B24" s="215"/>
      <c r="C24" s="216"/>
      <c r="D24" s="216"/>
      <c r="E24" s="33"/>
      <c r="F24" s="26"/>
      <c r="G24" s="42" t="s">
        <v>5</v>
      </c>
      <c r="H24" s="26"/>
      <c r="I24" s="26"/>
      <c r="J24" s="26"/>
      <c r="K24" s="26"/>
      <c r="L24" s="26"/>
      <c r="M24" s="26"/>
    </row>
    <row r="25" spans="1:13" s="3" customFormat="1" ht="20" customHeight="1">
      <c r="A25" s="215"/>
      <c r="B25" s="215"/>
      <c r="C25" s="216"/>
      <c r="D25" s="216"/>
      <c r="E25" s="33"/>
      <c r="F25" s="43" t="s">
        <v>81</v>
      </c>
      <c r="G25" s="44"/>
      <c r="H25" s="139" t="s">
        <v>75</v>
      </c>
      <c r="I25" s="45" t="s">
        <v>76</v>
      </c>
      <c r="J25" s="45" t="s">
        <v>77</v>
      </c>
      <c r="K25" s="45" t="s">
        <v>78</v>
      </c>
      <c r="L25" s="45" t="s">
        <v>79</v>
      </c>
      <c r="M25" s="46" t="s">
        <v>80</v>
      </c>
    </row>
    <row r="26" spans="1:13" s="4" customFormat="1" ht="20" customHeight="1">
      <c r="A26" s="215"/>
      <c r="B26" s="215"/>
      <c r="C26" s="216"/>
      <c r="D26" s="216"/>
      <c r="E26" s="33"/>
      <c r="F26" s="47" t="s">
        <v>129</v>
      </c>
      <c r="G26" s="48"/>
      <c r="H26" s="130" t="s">
        <v>130</v>
      </c>
      <c r="I26" s="48">
        <v>1000</v>
      </c>
      <c r="J26" s="48">
        <v>2000</v>
      </c>
      <c r="K26" s="48">
        <v>5000</v>
      </c>
      <c r="L26" s="48">
        <v>10000</v>
      </c>
      <c r="M26" s="49">
        <v>20000</v>
      </c>
    </row>
    <row r="27" spans="1:13" s="4" customFormat="1" ht="20" customHeight="1">
      <c r="A27" s="215"/>
      <c r="B27" s="215"/>
      <c r="C27" s="216"/>
      <c r="D27" s="216"/>
      <c r="E27" s="33"/>
      <c r="F27" s="50" t="s">
        <v>128</v>
      </c>
      <c r="G27" s="51"/>
      <c r="H27" s="132" t="s">
        <v>130</v>
      </c>
      <c r="I27" s="52">
        <v>2000</v>
      </c>
      <c r="J27" s="52">
        <v>3000</v>
      </c>
      <c r="K27" s="52">
        <v>5000</v>
      </c>
      <c r="L27" s="52">
        <v>10000</v>
      </c>
      <c r="M27" s="53">
        <v>20000</v>
      </c>
    </row>
    <row r="28" spans="1:13" s="4" customFormat="1" ht="29.25" customHeight="1">
      <c r="A28" s="215"/>
      <c r="B28" s="215"/>
      <c r="C28" s="219"/>
      <c r="D28" s="219"/>
      <c r="E28" s="33"/>
      <c r="F28" s="54"/>
      <c r="G28" s="54"/>
      <c r="H28" s="133"/>
      <c r="I28" s="54"/>
      <c r="J28" s="54"/>
      <c r="K28" s="54"/>
      <c r="L28" s="54"/>
      <c r="M28" s="54"/>
    </row>
    <row r="29" spans="1:13" s="4" customFormat="1" ht="20" customHeight="1">
      <c r="A29" s="215"/>
      <c r="B29" s="215"/>
      <c r="C29" s="216"/>
      <c r="D29" s="216"/>
      <c r="E29" s="33"/>
      <c r="F29" s="55"/>
      <c r="G29" s="55"/>
      <c r="H29" s="134"/>
      <c r="I29" s="55"/>
      <c r="J29" s="55"/>
      <c r="K29" s="55"/>
      <c r="L29" s="55"/>
      <c r="M29" s="55"/>
    </row>
    <row r="30" spans="1:13" s="5" customFormat="1" ht="33.75" customHeight="1">
      <c r="A30" s="215"/>
      <c r="B30" s="215"/>
      <c r="C30" s="217"/>
      <c r="D30" s="217"/>
      <c r="E30" s="33"/>
      <c r="F30" s="56" t="s">
        <v>27</v>
      </c>
      <c r="G30" s="57"/>
      <c r="H30" s="140"/>
      <c r="I30" s="57"/>
      <c r="J30" s="57"/>
      <c r="K30" s="57"/>
      <c r="L30" s="57"/>
      <c r="M30" s="58"/>
    </row>
    <row r="31" spans="1:13" s="4" customFormat="1" ht="20" customHeight="1">
      <c r="A31" s="215"/>
      <c r="B31" s="215"/>
      <c r="C31" s="216"/>
      <c r="D31" s="216"/>
      <c r="E31" s="33"/>
      <c r="F31" s="25" t="s">
        <v>16</v>
      </c>
      <c r="G31" s="59"/>
      <c r="H31" s="131" t="s">
        <v>130</v>
      </c>
      <c r="I31" s="60">
        <f>VLOOKUP($M$16,Tablas!$A$140:$H$163,4,TRUE)</f>
        <v>12227</v>
      </c>
      <c r="J31" s="60">
        <f>VLOOKUP($M$16,Tablas!$A$140:$H$163,5,TRUE)</f>
        <v>8405</v>
      </c>
      <c r="K31" s="60">
        <f>VLOOKUP($M$16,Tablas!$A$140:$H$163,6,TRUE)</f>
        <v>5713</v>
      </c>
      <c r="L31" s="60">
        <f>VLOOKUP($M$16,Tablas!$A$140:$H$163,7,TRUE)</f>
        <v>4018</v>
      </c>
      <c r="M31" s="59">
        <f>VLOOKUP($M$16,Tablas!$A$140:$H$163,8,TRUE)</f>
        <v>3055</v>
      </c>
    </row>
    <row r="32" spans="1:13" s="4" customFormat="1" ht="20" customHeight="1">
      <c r="A32" s="215"/>
      <c r="B32" s="215"/>
      <c r="C32" s="216"/>
      <c r="D32" s="216"/>
      <c r="E32" s="61"/>
      <c r="F32" s="62" t="s">
        <v>17</v>
      </c>
      <c r="G32" s="63"/>
      <c r="H32" s="135" t="s">
        <v>130</v>
      </c>
      <c r="I32" s="64">
        <f>IF($J$16=1,0,(VLOOKUP($M$18,Tablas!$A$140:$H$163,4,TRUE)))</f>
        <v>12227</v>
      </c>
      <c r="J32" s="64">
        <f>IF($J$16=1,0,(VLOOKUP($M$18,Tablas!$A$140:$H$163,5,TRUE)))</f>
        <v>8405</v>
      </c>
      <c r="K32" s="64">
        <f>IF($J$16=1,0,(VLOOKUP($M$18,Tablas!$A$140:$H$163,6,TRUE)))</f>
        <v>5713</v>
      </c>
      <c r="L32" s="64">
        <f>IF($J$16=1,0,(VLOOKUP($M$18,Tablas!$A$140:$H$163,7,TRUE)))</f>
        <v>4018</v>
      </c>
      <c r="M32" s="63">
        <f>IF($J$16=1,0,(VLOOKUP($M$18,Tablas!$A$140:$H$163,8,TRUE)))</f>
        <v>3055</v>
      </c>
    </row>
    <row r="33" spans="1:13" s="4" customFormat="1" ht="20" customHeight="1">
      <c r="A33" s="215"/>
      <c r="B33" s="215"/>
      <c r="C33" s="216"/>
      <c r="D33" s="216"/>
      <c r="E33" s="33"/>
      <c r="F33" s="65" t="s">
        <v>18</v>
      </c>
      <c r="G33" s="66"/>
      <c r="H33" s="135" t="s">
        <v>130</v>
      </c>
      <c r="I33" s="67">
        <f>IF($J$18=0,0,(VLOOKUP($J$18,Tablas!$A$164:$H$166,4,TRUE)))</f>
        <v>4238</v>
      </c>
      <c r="J33" s="67">
        <f>IF($J$18=0,0,(VLOOKUP($J$18,Tablas!$A$164:$H$166,5,TRUE)))</f>
        <v>3092</v>
      </c>
      <c r="K33" s="67">
        <f>IF($J$18=0,0,(VLOOKUP($J$18,Tablas!$A$164:$H$166,6,TRUE)))</f>
        <v>2320</v>
      </c>
      <c r="L33" s="67">
        <f>IF($J$18=0,0,(VLOOKUP($J$18,Tablas!$A$164:$H$166,7,TRUE)))</f>
        <v>1939</v>
      </c>
      <c r="M33" s="66">
        <f>IF($J$18=0,0,(VLOOKUP($J$18,Tablas!$A$164:$H$166,8,TRUE)))</f>
        <v>1438</v>
      </c>
    </row>
    <row r="34" spans="1:13" s="4" customFormat="1" ht="20" customHeight="1">
      <c r="A34" s="215"/>
      <c r="B34" s="215"/>
      <c r="C34" s="229"/>
      <c r="D34" s="216"/>
      <c r="E34" s="33"/>
      <c r="F34" s="62" t="s">
        <v>21</v>
      </c>
      <c r="G34" s="63"/>
      <c r="H34" s="135" t="s">
        <v>130</v>
      </c>
      <c r="I34" s="64">
        <f>+IF($I$20=FALSE,0,Tablas!D$167)</f>
        <v>0</v>
      </c>
      <c r="J34" s="64">
        <f>+IF($I$20=FALSE,0,Tablas!E$167)</f>
        <v>0</v>
      </c>
      <c r="K34" s="64">
        <f>+IF($I$20=FALSE,0,Tablas!F$167)</f>
        <v>0</v>
      </c>
      <c r="L34" s="64">
        <f>+IF($I$20=FALSE,0,Tablas!G$167)</f>
        <v>0</v>
      </c>
      <c r="M34" s="63">
        <f>+IF($I$20=FALSE,0,Tablas!H$167)</f>
        <v>0</v>
      </c>
    </row>
    <row r="35" spans="1:13" s="4" customFormat="1" ht="20" customHeight="1">
      <c r="A35" s="215"/>
      <c r="B35" s="215"/>
      <c r="C35" s="217"/>
      <c r="D35" s="216"/>
      <c r="E35" s="33"/>
      <c r="F35" s="68" t="s">
        <v>20</v>
      </c>
      <c r="G35" s="69"/>
      <c r="H35" s="131" t="s">
        <v>130</v>
      </c>
      <c r="I35" s="70">
        <f>SUM(I31:I34)</f>
        <v>28692</v>
      </c>
      <c r="J35" s="70">
        <f>SUM(J31:J34)</f>
        <v>19902</v>
      </c>
      <c r="K35" s="70">
        <f>SUM(K31:K34)</f>
        <v>13746</v>
      </c>
      <c r="L35" s="70">
        <f>SUM(L31:L34)</f>
        <v>9975</v>
      </c>
      <c r="M35" s="69">
        <f>SUM(M31:M34)</f>
        <v>7548</v>
      </c>
    </row>
    <row r="36" spans="1:13" s="5" customFormat="1" ht="20" customHeight="1">
      <c r="A36" s="215"/>
      <c r="B36" s="215"/>
      <c r="C36" s="238"/>
      <c r="D36" s="238"/>
      <c r="E36" s="33"/>
      <c r="F36" s="62" t="s">
        <v>22</v>
      </c>
      <c r="G36" s="63"/>
      <c r="H36" s="135" t="s">
        <v>130</v>
      </c>
      <c r="I36" s="64">
        <v>75</v>
      </c>
      <c r="J36" s="64">
        <v>75</v>
      </c>
      <c r="K36" s="64">
        <v>75</v>
      </c>
      <c r="L36" s="64">
        <v>75</v>
      </c>
      <c r="M36" s="63">
        <v>75</v>
      </c>
    </row>
    <row r="37" spans="1:13" s="4" customFormat="1" ht="20" customHeight="1">
      <c r="A37" s="215"/>
      <c r="B37" s="215"/>
      <c r="C37" s="229"/>
      <c r="D37" s="216"/>
      <c r="E37" s="33"/>
      <c r="F37" s="177" t="s">
        <v>19</v>
      </c>
      <c r="G37" s="178"/>
      <c r="H37" s="179" t="s">
        <v>130</v>
      </c>
      <c r="I37" s="180">
        <f>SUM(I35:I36)</f>
        <v>28767</v>
      </c>
      <c r="J37" s="180">
        <f>SUM(J35:J36)</f>
        <v>19977</v>
      </c>
      <c r="K37" s="180">
        <f>SUM(K35:K36)</f>
        <v>13821</v>
      </c>
      <c r="L37" s="180">
        <f>SUM(L35:L36)</f>
        <v>10050</v>
      </c>
      <c r="M37" s="178">
        <f>SUM(M35:M36)</f>
        <v>7623</v>
      </c>
    </row>
    <row r="38" spans="1:13" s="4" customFormat="1" ht="20" customHeight="1">
      <c r="A38" s="215"/>
      <c r="B38" s="215"/>
      <c r="C38" s="238"/>
      <c r="D38" s="238"/>
      <c r="E38" s="71"/>
      <c r="F38" s="73"/>
      <c r="G38" s="73"/>
      <c r="H38" s="136"/>
      <c r="I38" s="73"/>
      <c r="J38" s="73"/>
      <c r="K38" s="73"/>
      <c r="L38" s="73"/>
      <c r="M38" s="55"/>
    </row>
    <row r="39" spans="1:13" s="4" customFormat="1" ht="20" customHeight="1">
      <c r="A39" s="215"/>
      <c r="B39" s="215"/>
      <c r="C39" s="216"/>
      <c r="D39" s="216"/>
      <c r="E39" s="71"/>
      <c r="F39" s="56" t="s">
        <v>26</v>
      </c>
      <c r="G39" s="57"/>
      <c r="H39" s="141"/>
      <c r="I39" s="57"/>
      <c r="J39" s="57"/>
      <c r="K39" s="57"/>
      <c r="L39" s="57"/>
      <c r="M39" s="58"/>
    </row>
    <row r="40" spans="1:13" s="4" customFormat="1" ht="20" customHeight="1">
      <c r="A40" s="215"/>
      <c r="B40" s="215"/>
      <c r="C40" s="238"/>
      <c r="D40" s="238"/>
      <c r="E40" s="72"/>
      <c r="F40" s="74" t="s">
        <v>16</v>
      </c>
      <c r="G40" s="75"/>
      <c r="H40" s="137" t="s">
        <v>130</v>
      </c>
      <c r="I40" s="64">
        <f>VLOOKUP($M$16,Tablas!$A$173:$H$196,4,TRUE)</f>
        <v>6480.31</v>
      </c>
      <c r="J40" s="64">
        <f>VLOOKUP($M$16,Tablas!$A$173:$H$196,5,TRUE)</f>
        <v>4454.6500000000005</v>
      </c>
      <c r="K40" s="64">
        <f>VLOOKUP($M$16,Tablas!$A$173:$H$196,6,TRUE)</f>
        <v>3027.8900000000003</v>
      </c>
      <c r="L40" s="64">
        <f>VLOOKUP($M$16,Tablas!$A$173:$H$196,7,TRUE)</f>
        <v>2129.54</v>
      </c>
      <c r="M40" s="63">
        <f>VLOOKUP($M$16,Tablas!$A$173:$H$196,8,TRUE)</f>
        <v>1619.15</v>
      </c>
    </row>
    <row r="41" spans="1:13" s="5" customFormat="1" ht="20" customHeight="1">
      <c r="A41" s="215"/>
      <c r="B41" s="215"/>
      <c r="C41" s="216"/>
      <c r="D41" s="216"/>
      <c r="E41" s="72"/>
      <c r="F41" s="62" t="s">
        <v>17</v>
      </c>
      <c r="G41" s="63"/>
      <c r="H41" s="137" t="s">
        <v>130</v>
      </c>
      <c r="I41" s="64">
        <f>IF($J$16=1,0,(VLOOKUP($M$18,Tablas!$A$173:$H$196,4,TRUE)))</f>
        <v>6480.31</v>
      </c>
      <c r="J41" s="64">
        <f>IF($J$16=1,0,(VLOOKUP($M$18,Tablas!$A$173:$H$196,5,TRUE)))</f>
        <v>4454.6500000000005</v>
      </c>
      <c r="K41" s="64">
        <f>IF($J$16=1,0,(VLOOKUP($M$18,Tablas!$A$173:$H$196,6,TRUE)))</f>
        <v>3027.8900000000003</v>
      </c>
      <c r="L41" s="64">
        <f>IF($J$16=1,0,(VLOOKUP($M$18,Tablas!$A$173:$H$196,7,TRUE)))</f>
        <v>2129.54</v>
      </c>
      <c r="M41" s="63">
        <f>IF($J$16=1,0,(VLOOKUP($M$18,Tablas!$A$173:$H$196,8,TRUE)))</f>
        <v>1619.15</v>
      </c>
    </row>
    <row r="42" spans="1:13" s="4" customFormat="1" ht="20" customHeight="1">
      <c r="A42" s="215"/>
      <c r="B42" s="215"/>
      <c r="C42" s="238"/>
      <c r="D42" s="238"/>
      <c r="E42" s="72"/>
      <c r="F42" s="62" t="s">
        <v>18</v>
      </c>
      <c r="G42" s="63"/>
      <c r="H42" s="137" t="s">
        <v>130</v>
      </c>
      <c r="I42" s="64">
        <f>IF($J$18=0,0,(VLOOKUP($J$18,Tablas!$A$197:$H$199,4,TRUE)))</f>
        <v>2246.1400000000003</v>
      </c>
      <c r="J42" s="64">
        <f>IF($J$18=0,0,(VLOOKUP($J$18,Tablas!$A$197:$H$199,5,TRUE)))</f>
        <v>1638.76</v>
      </c>
      <c r="K42" s="64">
        <f>IF($J$18=0,0,(VLOOKUP($J$18,Tablas!$A$197:$H$199,6,TRUE)))</f>
        <v>1229.6000000000001</v>
      </c>
      <c r="L42" s="64">
        <f>IF($J$18=0,0,(VLOOKUP($J$18,Tablas!$A$197:$H$199,7,TRUE)))</f>
        <v>1027.67</v>
      </c>
      <c r="M42" s="63">
        <f>IF($J$18=0,0,(VLOOKUP($J$18,Tablas!$A$197:$H$199,8,TRUE)))</f>
        <v>762.14</v>
      </c>
    </row>
    <row r="43" spans="1:13" s="5" customFormat="1" ht="20" customHeight="1">
      <c r="A43" s="215"/>
      <c r="B43" s="215"/>
      <c r="C43" s="216"/>
      <c r="D43" s="216"/>
      <c r="E43" s="72"/>
      <c r="F43" s="62" t="s">
        <v>21</v>
      </c>
      <c r="G43" s="63"/>
      <c r="H43" s="137" t="s">
        <v>130</v>
      </c>
      <c r="I43" s="64">
        <f>+IF($I$20=FALSE,0,Tablas!D$200)</f>
        <v>0</v>
      </c>
      <c r="J43" s="64">
        <f>+IF($I$20=FALSE,0,Tablas!E$200)</f>
        <v>0</v>
      </c>
      <c r="K43" s="64">
        <f>+IF($I$20=FALSE,0,Tablas!F$200)</f>
        <v>0</v>
      </c>
      <c r="L43" s="64">
        <f>+IF($I$20=FALSE,0,Tablas!G$200)</f>
        <v>0</v>
      </c>
      <c r="M43" s="63">
        <f>+IF($I$20=FALSE,0,Tablas!H$200)</f>
        <v>0</v>
      </c>
    </row>
    <row r="44" spans="1:13" s="4" customFormat="1" ht="20" customHeight="1">
      <c r="A44" s="215"/>
      <c r="B44" s="215"/>
      <c r="C44" s="238"/>
      <c r="D44" s="238"/>
      <c r="E44" s="33"/>
      <c r="F44" s="68" t="s">
        <v>20</v>
      </c>
      <c r="G44" s="69"/>
      <c r="H44" s="131" t="s">
        <v>130</v>
      </c>
      <c r="I44" s="70">
        <f>SUM(I40:I43)</f>
        <v>15206.760000000002</v>
      </c>
      <c r="J44" s="70">
        <f>SUM(J40:J43)</f>
        <v>10548.060000000001</v>
      </c>
      <c r="K44" s="70">
        <f>SUM(K40:K43)</f>
        <v>7285.380000000001</v>
      </c>
      <c r="L44" s="70">
        <f>SUM(L40:L43)</f>
        <v>5286.75</v>
      </c>
      <c r="M44" s="69">
        <f>SUM(M40:M43)</f>
        <v>4000.44</v>
      </c>
    </row>
    <row r="45" spans="1:13" s="4" customFormat="1" ht="20" customHeight="1">
      <c r="A45" s="215"/>
      <c r="B45" s="215"/>
      <c r="C45" s="216"/>
      <c r="D45" s="216"/>
      <c r="E45" s="33"/>
      <c r="F45" s="62" t="s">
        <v>22</v>
      </c>
      <c r="G45" s="63"/>
      <c r="H45" s="135" t="s">
        <v>130</v>
      </c>
      <c r="I45" s="64">
        <v>75</v>
      </c>
      <c r="J45" s="64">
        <v>75</v>
      </c>
      <c r="K45" s="64">
        <v>75</v>
      </c>
      <c r="L45" s="64">
        <v>75</v>
      </c>
      <c r="M45" s="63">
        <v>75</v>
      </c>
    </row>
    <row r="46" spans="1:13" s="4" customFormat="1" ht="20" customHeight="1">
      <c r="A46" s="215"/>
      <c r="B46" s="215"/>
      <c r="C46" s="238"/>
      <c r="D46" s="238"/>
      <c r="E46" s="33"/>
      <c r="F46" s="181" t="s">
        <v>24</v>
      </c>
      <c r="G46" s="182"/>
      <c r="H46" s="183" t="s">
        <v>130</v>
      </c>
      <c r="I46" s="184">
        <f>SUM(I44:I45)</f>
        <v>15281.760000000002</v>
      </c>
      <c r="J46" s="184">
        <f>SUM(J44:J45)</f>
        <v>10623.060000000001</v>
      </c>
      <c r="K46" s="184">
        <f>SUM(K44:K45)</f>
        <v>7360.380000000001</v>
      </c>
      <c r="L46" s="184">
        <f>SUM(L44:L45)</f>
        <v>5361.75</v>
      </c>
      <c r="M46" s="182">
        <f>SUM(M44:M45)</f>
        <v>4075.44</v>
      </c>
    </row>
    <row r="47" spans="1:13" s="4" customFormat="1" ht="20" customHeight="1">
      <c r="A47" s="218"/>
      <c r="B47" s="218"/>
      <c r="C47" s="219"/>
      <c r="D47" s="219"/>
      <c r="E47" s="33"/>
      <c r="F47" s="185" t="s">
        <v>25</v>
      </c>
      <c r="G47" s="186"/>
      <c r="H47" s="187" t="s">
        <v>130</v>
      </c>
      <c r="I47" s="188">
        <f>I44</f>
        <v>15206.760000000002</v>
      </c>
      <c r="J47" s="188">
        <f t="shared" ref="J47:M47" si="0">J44</f>
        <v>10548.060000000001</v>
      </c>
      <c r="K47" s="188">
        <f t="shared" si="0"/>
        <v>7285.380000000001</v>
      </c>
      <c r="L47" s="188">
        <f t="shared" si="0"/>
        <v>5286.75</v>
      </c>
      <c r="M47" s="188">
        <f t="shared" si="0"/>
        <v>4000.44</v>
      </c>
    </row>
    <row r="48" spans="1:13" s="4" customFormat="1" ht="20" customHeight="1">
      <c r="A48" s="218"/>
      <c r="B48" s="218"/>
      <c r="C48" s="219"/>
      <c r="D48" s="219"/>
      <c r="E48" s="33"/>
      <c r="F48" s="235" t="s">
        <v>143</v>
      </c>
      <c r="G48" s="236"/>
      <c r="H48" s="236"/>
      <c r="I48" s="236"/>
      <c r="J48" s="236"/>
      <c r="K48" s="236"/>
      <c r="L48" s="236"/>
      <c r="M48" s="237"/>
    </row>
    <row r="49" spans="1:13" s="5" customFormat="1" ht="24" customHeight="1">
      <c r="A49" s="239"/>
      <c r="B49" s="239"/>
      <c r="C49" s="240"/>
      <c r="D49" s="240"/>
      <c r="E49" s="33"/>
      <c r="F49" s="1"/>
      <c r="G49" s="1"/>
      <c r="H49" s="1"/>
      <c r="I49" s="1"/>
      <c r="J49" s="1"/>
      <c r="K49" s="1"/>
      <c r="L49" s="1"/>
      <c r="M49" s="1"/>
    </row>
    <row r="50" spans="1:13" s="4" customFormat="1" ht="26.25" customHeight="1">
      <c r="A50" s="231"/>
      <c r="B50" s="231"/>
      <c r="C50" s="232"/>
      <c r="D50" s="232"/>
      <c r="E50" s="33"/>
      <c r="F50" s="214" t="s">
        <v>137</v>
      </c>
      <c r="G50" s="214"/>
      <c r="H50" s="214"/>
      <c r="I50" s="214"/>
      <c r="J50" s="214"/>
      <c r="K50" s="214"/>
      <c r="L50" s="214"/>
      <c r="M50" s="214"/>
    </row>
    <row r="51" spans="1:13" s="4" customFormat="1" ht="20" customHeight="1">
      <c r="A51" s="1"/>
      <c r="B51" s="1" t="s">
        <v>5</v>
      </c>
      <c r="C51" s="1"/>
      <c r="D51" s="1"/>
      <c r="E51" s="71"/>
      <c r="F51" s="214"/>
      <c r="G51" s="214"/>
      <c r="H51" s="214"/>
      <c r="I51" s="214"/>
      <c r="J51" s="214"/>
      <c r="K51" s="214"/>
      <c r="L51" s="214"/>
      <c r="M51" s="214"/>
    </row>
    <row r="52" spans="1:13" s="4" customFormat="1" ht="20" customHeight="1">
      <c r="A52" s="1"/>
      <c r="B52" s="1"/>
      <c r="C52" s="1"/>
      <c r="D52" s="1"/>
      <c r="E52" s="71"/>
      <c r="F52" s="1"/>
      <c r="G52" s="1"/>
      <c r="H52" s="1"/>
      <c r="I52" s="1"/>
      <c r="J52" s="1"/>
      <c r="K52" s="1"/>
      <c r="L52" s="1"/>
      <c r="M52" s="1"/>
    </row>
    <row r="53" spans="1:13" s="4" customFormat="1" ht="20" hidden="1" customHeight="1">
      <c r="A53" s="1"/>
      <c r="B53" s="1"/>
      <c r="C53" s="1"/>
      <c r="D53" s="1"/>
      <c r="E53" s="76"/>
      <c r="F53" s="1"/>
      <c r="G53" s="1"/>
      <c r="H53" s="1"/>
      <c r="I53" s="1"/>
      <c r="J53" s="1"/>
      <c r="K53" s="1"/>
      <c r="L53" s="1"/>
      <c r="M53" s="1"/>
    </row>
    <row r="54" spans="1:13" s="5" customFormat="1" ht="20" customHeight="1">
      <c r="A54" s="1"/>
      <c r="B54" s="1"/>
      <c r="C54" s="1"/>
      <c r="D54" s="1"/>
      <c r="E54" s="33"/>
      <c r="F54" s="1"/>
      <c r="G54" s="1"/>
      <c r="H54" s="1"/>
      <c r="I54" s="1"/>
      <c r="J54" s="1"/>
      <c r="K54" s="1"/>
      <c r="L54" s="1"/>
      <c r="M54" s="1"/>
    </row>
    <row r="55" spans="1:13" s="5" customFormat="1" ht="20" customHeight="1">
      <c r="A55" s="1"/>
      <c r="B55" s="1"/>
      <c r="C55" s="1"/>
      <c r="D55" s="1"/>
      <c r="E55" s="36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E56" s="36"/>
    </row>
  </sheetData>
  <sheetProtection algorithmName="SHA-512" hashValue="iw8ygyqg9IOROX+mIfuqekBeco3SwvNcZzr9cu3Fa9PtgnalF1t7zV5MYfNlE/KblF7znGPZckbw/C2uT8FiAw==" saltValue="z+ryQ01Sf37xYer8FxSDtg==" spinCount="100000" sheet="1" objects="1" scenarios="1"/>
  <mergeCells count="77">
    <mergeCell ref="A50:B50"/>
    <mergeCell ref="C50:D50"/>
    <mergeCell ref="A49:B49"/>
    <mergeCell ref="C49:D49"/>
    <mergeCell ref="C32:D32"/>
    <mergeCell ref="A35:B35"/>
    <mergeCell ref="C42:D42"/>
    <mergeCell ref="A38:B38"/>
    <mergeCell ref="A39:B39"/>
    <mergeCell ref="C35:D35"/>
    <mergeCell ref="A40:B40"/>
    <mergeCell ref="A36:B36"/>
    <mergeCell ref="C36:D36"/>
    <mergeCell ref="A37:B37"/>
    <mergeCell ref="A41:B41"/>
    <mergeCell ref="A42:B42"/>
    <mergeCell ref="C33:D33"/>
    <mergeCell ref="A27:B27"/>
    <mergeCell ref="A28:B28"/>
    <mergeCell ref="A34:B34"/>
    <mergeCell ref="C34:D34"/>
    <mergeCell ref="A20:B20"/>
    <mergeCell ref="A18:B19"/>
    <mergeCell ref="A21:B22"/>
    <mergeCell ref="C30:D30"/>
    <mergeCell ref="A33:B33"/>
    <mergeCell ref="A30:B30"/>
    <mergeCell ref="C22:D22"/>
    <mergeCell ref="A29:B29"/>
    <mergeCell ref="A31:B32"/>
    <mergeCell ref="C21:D21"/>
    <mergeCell ref="A23:B24"/>
    <mergeCell ref="A25:B25"/>
    <mergeCell ref="C26:D26"/>
    <mergeCell ref="A26:B26"/>
    <mergeCell ref="C28:D28"/>
    <mergeCell ref="C29:D29"/>
    <mergeCell ref="C47:D48"/>
    <mergeCell ref="A45:B45"/>
    <mergeCell ref="C45:D45"/>
    <mergeCell ref="A46:B46"/>
    <mergeCell ref="C46:D46"/>
    <mergeCell ref="A47:B48"/>
    <mergeCell ref="C43:D43"/>
    <mergeCell ref="C37:D37"/>
    <mergeCell ref="A44:B44"/>
    <mergeCell ref="C44:D44"/>
    <mergeCell ref="C40:D40"/>
    <mergeCell ref="C41:D41"/>
    <mergeCell ref="C38:D38"/>
    <mergeCell ref="C39:D39"/>
    <mergeCell ref="A43:B43"/>
    <mergeCell ref="C16:D16"/>
    <mergeCell ref="C17:D17"/>
    <mergeCell ref="C18:D19"/>
    <mergeCell ref="C31:D31"/>
    <mergeCell ref="C24:D24"/>
    <mergeCell ref="C25:D25"/>
    <mergeCell ref="C20:D20"/>
    <mergeCell ref="C23:D23"/>
    <mergeCell ref="C27:D27"/>
    <mergeCell ref="F50:M51"/>
    <mergeCell ref="C10:M10"/>
    <mergeCell ref="H12:M12"/>
    <mergeCell ref="H14:M14"/>
    <mergeCell ref="F18:G18"/>
    <mergeCell ref="F17:G17"/>
    <mergeCell ref="A12:D12"/>
    <mergeCell ref="A13:B13"/>
    <mergeCell ref="A14:B14"/>
    <mergeCell ref="A15:B15"/>
    <mergeCell ref="A16:B16"/>
    <mergeCell ref="A17:B17"/>
    <mergeCell ref="F48:M48"/>
    <mergeCell ref="C13:D13"/>
    <mergeCell ref="C14:D14"/>
    <mergeCell ref="C15:D15"/>
  </mergeCells>
  <phoneticPr fontId="10" type="noConversion"/>
  <conditionalFormatting sqref="J16">
    <cfRule type="cellIs" dxfId="37" priority="1" stopIfTrue="1" operator="greaterThan">
      <formula>2</formula>
    </cfRule>
    <cfRule type="cellIs" dxfId="36" priority="2" stopIfTrue="1" operator="lessThan">
      <formula>1</formula>
    </cfRule>
  </conditionalFormatting>
  <conditionalFormatting sqref="M16 M18">
    <cfRule type="cellIs" dxfId="35" priority="3" stopIfTrue="1" operator="greaterThan">
      <formula>73</formula>
    </cfRule>
    <cfRule type="cellIs" dxfId="34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9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30" r:id="rId3" name="Check Box 10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19</xdr:row>
                    <xdr:rowOff>63500</xdr:rowOff>
                  </from>
                  <to>
                    <xdr:col>9</xdr:col>
                    <xdr:colOff>1104900</xdr:colOff>
                    <xdr:row>20</xdr:row>
                    <xdr:rowOff>38100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>
    <pageSetUpPr fitToPage="1"/>
  </sheetPr>
  <dimension ref="A1:M56"/>
  <sheetViews>
    <sheetView showGridLines="0" topLeftCell="A25" zoomScaleNormal="100" workbookViewId="0">
      <selection activeCell="F51" sqref="F51"/>
    </sheetView>
  </sheetViews>
  <sheetFormatPr baseColWidth="10" defaultColWidth="9.1640625" defaultRowHeight="13"/>
  <cols>
    <col min="1" max="1" width="33.6640625" style="1" customWidth="1"/>
    <col min="2" max="2" width="16.6640625" style="1" customWidth="1"/>
    <col min="3" max="3" width="22.6640625" style="1" customWidth="1"/>
    <col min="4" max="4" width="31.1640625" style="1" customWidth="1"/>
    <col min="5" max="5" width="1.5" style="8" customWidth="1"/>
    <col min="6" max="7" width="16.6640625" style="1" customWidth="1"/>
    <col min="8" max="8" width="8.1640625" style="1" bestFit="1" customWidth="1"/>
    <col min="9" max="13" width="16.6640625" style="1" customWidth="1"/>
    <col min="14" max="16384" width="9.1640625" style="1"/>
  </cols>
  <sheetData>
    <row r="1" spans="1:13" ht="12.75" customHeight="1">
      <c r="A1" s="111"/>
      <c r="B1" s="26"/>
      <c r="C1" s="26"/>
      <c r="D1" s="26"/>
      <c r="E1" s="27"/>
      <c r="F1" s="26"/>
      <c r="G1" s="26"/>
      <c r="H1" s="26"/>
      <c r="I1" s="26"/>
      <c r="J1" s="26"/>
      <c r="K1" s="26"/>
      <c r="L1" s="26"/>
      <c r="M1" s="26"/>
    </row>
    <row r="2" spans="1:13">
      <c r="A2" s="26"/>
      <c r="B2" s="26"/>
      <c r="C2" s="26"/>
      <c r="D2" s="26"/>
      <c r="E2" s="27"/>
      <c r="F2" s="26"/>
      <c r="G2" s="26"/>
      <c r="H2" s="26"/>
      <c r="I2" s="26"/>
      <c r="J2" s="26" t="s">
        <v>5</v>
      </c>
      <c r="K2" s="26" t="s">
        <v>5</v>
      </c>
      <c r="L2" s="26" t="s">
        <v>5</v>
      </c>
      <c r="M2" s="26"/>
    </row>
    <row r="3" spans="1:13">
      <c r="A3" s="26"/>
      <c r="B3" s="26"/>
      <c r="C3" s="26"/>
      <c r="D3" s="26"/>
      <c r="E3" s="27"/>
      <c r="F3" s="26"/>
      <c r="G3" s="26"/>
      <c r="H3" s="26"/>
      <c r="I3" s="26"/>
      <c r="J3" s="26"/>
      <c r="K3" s="26"/>
      <c r="L3" s="26"/>
      <c r="M3" s="26"/>
    </row>
    <row r="4" spans="1:13">
      <c r="A4" s="26"/>
      <c r="B4" s="26"/>
      <c r="C4" s="26"/>
      <c r="D4" s="26"/>
      <c r="E4" s="27"/>
      <c r="F4" s="26"/>
      <c r="G4" s="26"/>
      <c r="H4" s="26"/>
      <c r="I4" s="26"/>
      <c r="J4" s="26"/>
      <c r="K4" s="26"/>
      <c r="L4" s="26"/>
      <c r="M4" s="26"/>
    </row>
    <row r="5" spans="1:13">
      <c r="A5" s="26"/>
      <c r="B5" s="26"/>
      <c r="C5" s="26"/>
      <c r="D5" s="26"/>
      <c r="E5" s="27"/>
      <c r="F5" s="26"/>
      <c r="G5" s="26"/>
      <c r="H5" s="26"/>
      <c r="I5" s="26"/>
      <c r="J5" s="26"/>
      <c r="K5" s="26"/>
      <c r="L5" s="26"/>
      <c r="M5" s="26"/>
    </row>
    <row r="6" spans="1:13" ht="16">
      <c r="A6" s="26"/>
      <c r="B6" s="26"/>
      <c r="C6" s="26"/>
      <c r="D6" s="26"/>
      <c r="E6" s="27"/>
      <c r="F6" s="26"/>
      <c r="G6" s="26"/>
      <c r="H6" s="26"/>
      <c r="I6" s="26"/>
      <c r="J6" s="28" t="s">
        <v>5</v>
      </c>
      <c r="K6" s="28" t="s">
        <v>5</v>
      </c>
      <c r="L6" s="28" t="s">
        <v>5</v>
      </c>
      <c r="M6" s="29" t="s">
        <v>5</v>
      </c>
    </row>
    <row r="7" spans="1:13">
      <c r="A7" s="26"/>
      <c r="B7" s="26"/>
      <c r="C7" s="26"/>
      <c r="D7" s="26"/>
      <c r="E7" s="27"/>
      <c r="F7" s="26"/>
      <c r="G7" s="26"/>
      <c r="H7" s="26"/>
      <c r="I7" s="26"/>
      <c r="J7" s="26"/>
      <c r="K7" s="26"/>
      <c r="L7" s="26"/>
      <c r="M7" s="26"/>
    </row>
    <row r="8" spans="1:13">
      <c r="A8" s="26"/>
      <c r="B8" s="26"/>
      <c r="C8" s="26"/>
      <c r="D8" s="26"/>
      <c r="E8" s="27"/>
      <c r="F8" s="26"/>
      <c r="G8" s="26"/>
      <c r="H8" s="26"/>
      <c r="I8" s="26"/>
      <c r="J8" s="26"/>
      <c r="K8" s="26"/>
      <c r="L8" s="26"/>
      <c r="M8" s="26"/>
    </row>
    <row r="9" spans="1:13">
      <c r="A9" s="26"/>
      <c r="B9" s="26"/>
      <c r="C9" s="26"/>
      <c r="D9" s="26"/>
      <c r="E9" s="27"/>
      <c r="F9" s="26"/>
      <c r="G9" s="26"/>
      <c r="H9" s="26"/>
      <c r="I9" s="26"/>
      <c r="J9" s="26"/>
      <c r="K9" s="26"/>
      <c r="L9" s="26"/>
      <c r="M9" s="26"/>
    </row>
    <row r="10" spans="1:13" ht="23">
      <c r="A10" s="159"/>
      <c r="B10" s="159"/>
      <c r="C10" s="220" t="s">
        <v>133</v>
      </c>
      <c r="D10" s="220"/>
      <c r="E10" s="220"/>
      <c r="F10" s="220"/>
      <c r="G10" s="220"/>
      <c r="H10" s="220"/>
      <c r="I10" s="220"/>
      <c r="J10" s="220"/>
      <c r="K10" s="220"/>
      <c r="L10" s="220"/>
      <c r="M10" s="220"/>
    </row>
    <row r="11" spans="1:13" ht="23">
      <c r="A11" s="30"/>
      <c r="B11" s="30"/>
      <c r="C11" s="30"/>
      <c r="D11" s="30"/>
      <c r="E11" s="31"/>
      <c r="F11" s="30"/>
      <c r="G11" s="30"/>
      <c r="H11" s="30"/>
      <c r="I11" s="30"/>
      <c r="J11" s="30"/>
      <c r="K11" s="30"/>
      <c r="L11" s="30"/>
      <c r="M11" s="30"/>
    </row>
    <row r="12" spans="1:13" ht="20" customHeight="1">
      <c r="A12" s="225"/>
      <c r="B12" s="225"/>
      <c r="C12" s="225"/>
      <c r="D12" s="225"/>
      <c r="E12" s="32"/>
      <c r="F12" s="30"/>
      <c r="G12" s="30"/>
      <c r="H12" s="221" t="str">
        <f>+'INGRESO DE DATOS'!$D$12</f>
        <v>NOMBRE COMPLETO</v>
      </c>
      <c r="I12" s="221"/>
      <c r="J12" s="221"/>
      <c r="K12" s="221"/>
      <c r="L12" s="221"/>
      <c r="M12" s="221"/>
    </row>
    <row r="13" spans="1:13" ht="20" customHeight="1">
      <c r="A13" s="215"/>
      <c r="B13" s="215"/>
      <c r="C13" s="229"/>
      <c r="D13" s="216"/>
      <c r="E13" s="33"/>
      <c r="F13" s="26"/>
      <c r="G13" s="26"/>
      <c r="H13" s="26"/>
      <c r="I13" s="26"/>
      <c r="J13" s="26"/>
      <c r="K13" s="26"/>
      <c r="L13" s="26"/>
      <c r="M13" s="26"/>
    </row>
    <row r="14" spans="1:13" ht="20" customHeight="1">
      <c r="A14" s="215"/>
      <c r="B14" s="215"/>
      <c r="C14" s="216"/>
      <c r="D14" s="216"/>
      <c r="E14" s="33"/>
      <c r="F14" s="30"/>
      <c r="G14" s="30"/>
      <c r="H14" s="221" t="str">
        <f>+'INGRESO DE DATOS'!$D$20</f>
        <v>NOMBRE DE LA AGENCIA/AGENTE</v>
      </c>
      <c r="I14" s="221"/>
      <c r="J14" s="221"/>
      <c r="K14" s="221"/>
      <c r="L14" s="221"/>
      <c r="M14" s="221"/>
    </row>
    <row r="15" spans="1:13" ht="20" customHeight="1">
      <c r="A15" s="215"/>
      <c r="B15" s="215"/>
      <c r="C15" s="216"/>
      <c r="D15" s="216"/>
      <c r="E15" s="33"/>
      <c r="F15" s="30"/>
      <c r="G15" s="30"/>
      <c r="H15" s="26"/>
      <c r="I15" s="26"/>
      <c r="J15" s="26"/>
      <c r="K15" s="26"/>
      <c r="L15" s="26"/>
      <c r="M15" s="26"/>
    </row>
    <row r="16" spans="1:13" ht="20" customHeight="1">
      <c r="A16" s="215"/>
      <c r="B16" s="215"/>
      <c r="C16" s="216"/>
      <c r="D16" s="216"/>
      <c r="E16" s="33"/>
      <c r="F16" s="26"/>
      <c r="G16" s="26"/>
      <c r="H16" s="26"/>
      <c r="I16" s="26"/>
      <c r="J16" s="34">
        <f>+'INGRESO DE DATOS'!$G$14</f>
        <v>2</v>
      </c>
      <c r="K16" s="26"/>
      <c r="L16" s="26"/>
      <c r="M16" s="34">
        <f>+'INGRESO DE DATOS'!$G$16</f>
        <v>18</v>
      </c>
    </row>
    <row r="17" spans="1:13" s="2" customFormat="1" ht="20" customHeight="1">
      <c r="A17" s="215"/>
      <c r="B17" s="215"/>
      <c r="C17" s="216"/>
      <c r="D17" s="216"/>
      <c r="E17" s="33"/>
      <c r="F17" s="224" t="s">
        <v>72</v>
      </c>
      <c r="G17" s="224"/>
      <c r="H17" s="35"/>
      <c r="I17" s="35"/>
      <c r="J17" s="35"/>
      <c r="K17" s="35"/>
      <c r="L17" s="35"/>
      <c r="M17" s="35"/>
    </row>
    <row r="18" spans="1:13" s="2" customFormat="1" ht="20" customHeight="1">
      <c r="A18" s="215"/>
      <c r="B18" s="215"/>
      <c r="C18" s="219"/>
      <c r="D18" s="219"/>
      <c r="E18" s="36"/>
      <c r="F18" s="222">
        <f ca="1">NOW()</f>
        <v>44505.396851736114</v>
      </c>
      <c r="G18" s="223"/>
      <c r="H18" s="35"/>
      <c r="I18" s="35"/>
      <c r="J18" s="34">
        <f>+'INGRESO DE DATOS'!$J$14</f>
        <v>1</v>
      </c>
      <c r="K18" s="35"/>
      <c r="L18" s="35"/>
      <c r="M18" s="34">
        <f>+'INGRESO DE DATOS'!$J$16</f>
        <v>18</v>
      </c>
    </row>
    <row r="19" spans="1:13" s="6" customFormat="1" ht="20" customHeight="1">
      <c r="A19" s="215"/>
      <c r="B19" s="215"/>
      <c r="C19" s="219"/>
      <c r="D19" s="219"/>
      <c r="E19" s="36"/>
      <c r="F19" s="35"/>
      <c r="G19" s="37"/>
      <c r="H19" s="38"/>
      <c r="I19" s="35"/>
      <c r="J19" s="35" t="s">
        <v>5</v>
      </c>
      <c r="K19" s="35" t="s">
        <v>5</v>
      </c>
      <c r="L19" s="35" t="s">
        <v>5</v>
      </c>
      <c r="M19" s="35"/>
    </row>
    <row r="20" spans="1:13" s="6" customFormat="1" ht="20" customHeight="1">
      <c r="A20" s="215"/>
      <c r="B20" s="215"/>
      <c r="C20" s="216"/>
      <c r="D20" s="216"/>
      <c r="E20" s="33"/>
      <c r="F20" s="35"/>
      <c r="G20" s="35"/>
      <c r="H20" s="35"/>
      <c r="I20" s="78" t="b">
        <v>0</v>
      </c>
      <c r="J20" s="35"/>
      <c r="K20" s="40" t="s">
        <v>73</v>
      </c>
      <c r="L20" s="35"/>
      <c r="M20" s="35"/>
    </row>
    <row r="21" spans="1:13" s="6" customFormat="1" ht="20" customHeight="1">
      <c r="A21" s="215"/>
      <c r="B21" s="215"/>
      <c r="C21" s="216"/>
      <c r="D21" s="216"/>
      <c r="E21" s="33"/>
      <c r="F21" s="35"/>
      <c r="G21" s="35"/>
      <c r="H21" s="35"/>
      <c r="I21" s="79"/>
      <c r="J21" s="35"/>
      <c r="K21" s="40"/>
      <c r="L21" s="35"/>
      <c r="M21" s="39"/>
    </row>
    <row r="22" spans="1:13" s="7" customFormat="1" ht="20" customHeight="1">
      <c r="A22" s="215"/>
      <c r="B22" s="215"/>
      <c r="C22" s="216"/>
      <c r="D22" s="216"/>
      <c r="E22" s="33"/>
      <c r="F22" s="26"/>
      <c r="G22" s="26"/>
      <c r="H22" s="26"/>
      <c r="I22" s="78" t="b">
        <v>0</v>
      </c>
      <c r="J22" s="26"/>
      <c r="K22" s="41" t="s">
        <v>74</v>
      </c>
      <c r="L22" s="26"/>
      <c r="M22" s="26"/>
    </row>
    <row r="23" spans="1:13" s="7" customFormat="1" ht="20" customHeight="1">
      <c r="A23" s="215"/>
      <c r="B23" s="215"/>
      <c r="C23" s="216"/>
      <c r="D23" s="216"/>
      <c r="E23" s="33"/>
      <c r="F23" s="26"/>
      <c r="G23" s="26"/>
      <c r="H23" s="26"/>
      <c r="I23" s="26"/>
      <c r="J23" s="39"/>
      <c r="K23" s="41"/>
      <c r="L23" s="26"/>
      <c r="M23" s="26"/>
    </row>
    <row r="24" spans="1:13" s="7" customFormat="1" ht="20" customHeight="1">
      <c r="A24" s="215"/>
      <c r="B24" s="215"/>
      <c r="C24" s="216"/>
      <c r="D24" s="216"/>
      <c r="E24" s="33"/>
      <c r="F24" s="26"/>
      <c r="G24" s="42" t="s">
        <v>5</v>
      </c>
      <c r="H24" s="26"/>
      <c r="I24" s="26"/>
      <c r="J24" s="26"/>
      <c r="K24" s="26"/>
      <c r="L24" s="26"/>
      <c r="M24" s="26"/>
    </row>
    <row r="25" spans="1:13" s="3" customFormat="1" ht="20" customHeight="1">
      <c r="A25" s="215"/>
      <c r="B25" s="215"/>
      <c r="C25" s="216"/>
      <c r="D25" s="216"/>
      <c r="E25" s="33"/>
      <c r="F25" s="43" t="s">
        <v>81</v>
      </c>
      <c r="G25" s="44"/>
      <c r="H25" s="139" t="s">
        <v>75</v>
      </c>
      <c r="I25" s="45" t="s">
        <v>76</v>
      </c>
      <c r="J25" s="45" t="s">
        <v>77</v>
      </c>
      <c r="K25" s="45" t="s">
        <v>78</v>
      </c>
      <c r="L25" s="45" t="s">
        <v>79</v>
      </c>
      <c r="M25" s="46" t="s">
        <v>80</v>
      </c>
    </row>
    <row r="26" spans="1:13" s="4" customFormat="1" ht="20" customHeight="1">
      <c r="A26" s="215"/>
      <c r="B26" s="215"/>
      <c r="C26" s="216"/>
      <c r="D26" s="216"/>
      <c r="E26" s="33"/>
      <c r="F26" s="47" t="s">
        <v>129</v>
      </c>
      <c r="G26" s="48"/>
      <c r="H26" s="130" t="s">
        <v>130</v>
      </c>
      <c r="I26" s="48">
        <v>1000</v>
      </c>
      <c r="J26" s="48">
        <v>2000</v>
      </c>
      <c r="K26" s="48">
        <v>5000</v>
      </c>
      <c r="L26" s="48">
        <v>10000</v>
      </c>
      <c r="M26" s="49">
        <v>20000</v>
      </c>
    </row>
    <row r="27" spans="1:13" s="4" customFormat="1" ht="20" customHeight="1">
      <c r="A27" s="215"/>
      <c r="B27" s="215"/>
      <c r="C27" s="216"/>
      <c r="D27" s="216"/>
      <c r="E27" s="33"/>
      <c r="F27" s="50" t="s">
        <v>128</v>
      </c>
      <c r="G27" s="51"/>
      <c r="H27" s="132" t="s">
        <v>130</v>
      </c>
      <c r="I27" s="52">
        <v>2000</v>
      </c>
      <c r="J27" s="52">
        <v>3000</v>
      </c>
      <c r="K27" s="52">
        <v>5000</v>
      </c>
      <c r="L27" s="52">
        <v>10000</v>
      </c>
      <c r="M27" s="53">
        <v>20000</v>
      </c>
    </row>
    <row r="28" spans="1:13" s="4" customFormat="1" ht="20" customHeight="1">
      <c r="A28" s="215"/>
      <c r="B28" s="215"/>
      <c r="C28" s="216"/>
      <c r="D28" s="216"/>
      <c r="E28" s="33"/>
      <c r="F28" s="54"/>
      <c r="G28" s="54"/>
      <c r="H28" s="133"/>
      <c r="I28" s="54"/>
      <c r="J28" s="54"/>
      <c r="K28" s="54"/>
      <c r="L28" s="54"/>
      <c r="M28" s="54"/>
    </row>
    <row r="29" spans="1:13" s="4" customFormat="1" ht="20" customHeight="1">
      <c r="A29" s="215"/>
      <c r="B29" s="215"/>
      <c r="C29" s="216"/>
      <c r="D29" s="216"/>
      <c r="E29" s="33"/>
      <c r="F29" s="55"/>
      <c r="G29" s="55"/>
      <c r="H29" s="134"/>
      <c r="I29" s="55"/>
      <c r="J29" s="55"/>
      <c r="K29" s="55"/>
      <c r="L29" s="55"/>
      <c r="M29" s="55"/>
    </row>
    <row r="30" spans="1:13" s="5" customFormat="1" ht="20" customHeight="1">
      <c r="A30" s="215"/>
      <c r="B30" s="215"/>
      <c r="C30" s="217"/>
      <c r="D30" s="217"/>
      <c r="E30" s="33"/>
      <c r="F30" s="56" t="s">
        <v>27</v>
      </c>
      <c r="G30" s="57"/>
      <c r="H30" s="141"/>
      <c r="I30" s="57"/>
      <c r="J30" s="57"/>
      <c r="K30" s="57"/>
      <c r="L30" s="57"/>
      <c r="M30" s="58"/>
    </row>
    <row r="31" spans="1:13" s="4" customFormat="1" ht="20" customHeight="1">
      <c r="A31" s="215"/>
      <c r="B31" s="215"/>
      <c r="C31" s="216"/>
      <c r="D31" s="216"/>
      <c r="E31" s="33"/>
      <c r="F31" s="25" t="s">
        <v>16</v>
      </c>
      <c r="G31" s="59"/>
      <c r="H31" s="131" t="s">
        <v>130</v>
      </c>
      <c r="I31" s="60">
        <f>VLOOKUP($M$16,Tablas!$A$274:$H$297,4,TRUE)</f>
        <v>8064</v>
      </c>
      <c r="J31" s="60">
        <f>VLOOKUP($M$16,Tablas!$A$274:$H$297,5,TRUE)</f>
        <v>6057</v>
      </c>
      <c r="K31" s="60">
        <f>VLOOKUP($M$16,Tablas!$A$274:$H$297,6,TRUE)</f>
        <v>4457</v>
      </c>
      <c r="L31" s="60">
        <f>VLOOKUP($M$16,Tablas!$A$274:$H$297,7,TRUE)</f>
        <v>3390</v>
      </c>
      <c r="M31" s="59">
        <f>VLOOKUP($M$16,Tablas!$A$274:$H$297,8,TRUE)</f>
        <v>2686</v>
      </c>
    </row>
    <row r="32" spans="1:13" s="4" customFormat="1" ht="20" customHeight="1">
      <c r="A32" s="215"/>
      <c r="B32" s="215"/>
      <c r="C32" s="216"/>
      <c r="D32" s="216"/>
      <c r="E32" s="61"/>
      <c r="F32" s="62" t="s">
        <v>17</v>
      </c>
      <c r="G32" s="63"/>
      <c r="H32" s="135" t="s">
        <v>130</v>
      </c>
      <c r="I32" s="64">
        <f>IF($J$16=1,0,(VLOOKUP($M$18,Tablas!$A$274:$H$297,4,TRUE)))</f>
        <v>8064</v>
      </c>
      <c r="J32" s="64">
        <f>IF($J$16=1,0,(VLOOKUP($M$18,Tablas!$A$274:$H$297,5,TRUE)))</f>
        <v>6057</v>
      </c>
      <c r="K32" s="64">
        <f>IF($J$16=1,0,(VLOOKUP($M$18,Tablas!$A$274:$H$297,6,TRUE)))</f>
        <v>4457</v>
      </c>
      <c r="L32" s="64">
        <f>IF($J$16=1,0,(VLOOKUP($M$18,Tablas!$A$274:$H$297,7,TRUE)))</f>
        <v>3390</v>
      </c>
      <c r="M32" s="63">
        <f>IF($J$16=1,0,(VLOOKUP($M$18,Tablas!$A$274:$H$297,8,TRUE)))</f>
        <v>2686</v>
      </c>
    </row>
    <row r="33" spans="1:13" s="4" customFormat="1" ht="20" customHeight="1">
      <c r="A33" s="215"/>
      <c r="B33" s="215"/>
      <c r="C33" s="216"/>
      <c r="D33" s="216"/>
      <c r="E33" s="33"/>
      <c r="F33" s="65" t="s">
        <v>18</v>
      </c>
      <c r="G33" s="66"/>
      <c r="H33" s="135" t="s">
        <v>130</v>
      </c>
      <c r="I33" s="67">
        <f>IF($J$18=0,0,(VLOOKUP($J$18,Tablas!$A$298:$H$300,4,TRUE)))</f>
        <v>3591</v>
      </c>
      <c r="J33" s="67">
        <f>IF($J$18=0,0,(VLOOKUP($J$18,Tablas!$A$298:$H$300,5,TRUE)))</f>
        <v>2559</v>
      </c>
      <c r="K33" s="67">
        <f>IF($J$18=0,0,(VLOOKUP($J$18,Tablas!$A$298:$H$300,6,TRUE)))</f>
        <v>1941</v>
      </c>
      <c r="L33" s="67">
        <f>IF($J$18=0,0,(VLOOKUP($J$18,Tablas!$A$298:$H$300,7,TRUE)))</f>
        <v>1704</v>
      </c>
      <c r="M33" s="66">
        <f>IF($J$18=0,0,(VLOOKUP($J$18,Tablas!$A$298:$H$300,8,TRUE)))</f>
        <v>1226</v>
      </c>
    </row>
    <row r="34" spans="1:13" s="4" customFormat="1" ht="20" customHeight="1">
      <c r="A34" s="215"/>
      <c r="B34" s="215"/>
      <c r="C34" s="229"/>
      <c r="D34" s="216"/>
      <c r="E34" s="33"/>
      <c r="F34" s="62" t="s">
        <v>21</v>
      </c>
      <c r="G34" s="63"/>
      <c r="H34" s="135" t="s">
        <v>130</v>
      </c>
      <c r="I34" s="64">
        <f>+IF($I$20=FALSE,0,Tablas!D$301)</f>
        <v>0</v>
      </c>
      <c r="J34" s="64">
        <f>+IF($I$20=FALSE,0,Tablas!E$301)</f>
        <v>0</v>
      </c>
      <c r="K34" s="64">
        <f>+IF($I$20=FALSE,0,Tablas!F$301)</f>
        <v>0</v>
      </c>
      <c r="L34" s="64">
        <f>+IF($I$20=FALSE,0,Tablas!G$301)</f>
        <v>0</v>
      </c>
      <c r="M34" s="63">
        <f>+IF($I$20=FALSE,0,Tablas!H$301)</f>
        <v>0</v>
      </c>
    </row>
    <row r="35" spans="1:13" s="4" customFormat="1" ht="20" customHeight="1">
      <c r="A35" s="215"/>
      <c r="B35" s="215"/>
      <c r="C35" s="217"/>
      <c r="D35" s="216"/>
      <c r="E35" s="33"/>
      <c r="F35" s="62" t="s">
        <v>23</v>
      </c>
      <c r="G35" s="63"/>
      <c r="H35" s="135" t="s">
        <v>130</v>
      </c>
      <c r="I35" s="64">
        <f>IF($I$22=FALSE,0,Tablas!D$302)</f>
        <v>0</v>
      </c>
      <c r="J35" s="64">
        <f>IF($I$22=FALSE,0,Tablas!E$302)</f>
        <v>0</v>
      </c>
      <c r="K35" s="64">
        <f>IF($I$22=FALSE,0,Tablas!F$302)</f>
        <v>0</v>
      </c>
      <c r="L35" s="64">
        <f>IF($I$22=FALSE,0,Tablas!G$302)</f>
        <v>0</v>
      </c>
      <c r="M35" s="63">
        <f>IF($I$22=FALSE,0,Tablas!H$302)</f>
        <v>0</v>
      </c>
    </row>
    <row r="36" spans="1:13" s="5" customFormat="1" ht="20" customHeight="1">
      <c r="A36" s="243"/>
      <c r="B36" s="243"/>
      <c r="C36" s="230"/>
      <c r="D36" s="230"/>
      <c r="E36" s="33"/>
      <c r="F36" s="68" t="s">
        <v>20</v>
      </c>
      <c r="G36" s="69"/>
      <c r="H36" s="131" t="s">
        <v>130</v>
      </c>
      <c r="I36" s="70">
        <f t="shared" ref="I36:M36" si="0">SUM(I31:I35)</f>
        <v>19719</v>
      </c>
      <c r="J36" s="70">
        <f t="shared" si="0"/>
        <v>14673</v>
      </c>
      <c r="K36" s="70">
        <f t="shared" si="0"/>
        <v>10855</v>
      </c>
      <c r="L36" s="70">
        <f t="shared" si="0"/>
        <v>8484</v>
      </c>
      <c r="M36" s="69">
        <f t="shared" si="0"/>
        <v>6598</v>
      </c>
    </row>
    <row r="37" spans="1:13" s="4" customFormat="1" ht="20" customHeight="1">
      <c r="A37" s="243"/>
      <c r="B37" s="243"/>
      <c r="C37" s="230"/>
      <c r="D37" s="230"/>
      <c r="E37" s="33"/>
      <c r="F37" s="62" t="s">
        <v>22</v>
      </c>
      <c r="G37" s="63"/>
      <c r="H37" s="135" t="s">
        <v>130</v>
      </c>
      <c r="I37" s="64">
        <v>75</v>
      </c>
      <c r="J37" s="64">
        <v>75</v>
      </c>
      <c r="K37" s="64">
        <v>75</v>
      </c>
      <c r="L37" s="64">
        <v>75</v>
      </c>
      <c r="M37" s="63">
        <v>75</v>
      </c>
    </row>
    <row r="38" spans="1:13" s="4" customFormat="1" ht="20" customHeight="1">
      <c r="A38" s="243"/>
      <c r="B38" s="243"/>
      <c r="C38" s="230"/>
      <c r="D38" s="230"/>
      <c r="E38" s="71"/>
      <c r="F38" s="177" t="s">
        <v>19</v>
      </c>
      <c r="G38" s="178"/>
      <c r="H38" s="179" t="s">
        <v>130</v>
      </c>
      <c r="I38" s="180">
        <f>SUM(I36:I37)</f>
        <v>19794</v>
      </c>
      <c r="J38" s="180">
        <f>SUM(J36:J37)</f>
        <v>14748</v>
      </c>
      <c r="K38" s="180">
        <f>SUM(K36:K37)</f>
        <v>10930</v>
      </c>
      <c r="L38" s="180">
        <f>SUM(L36:L37)</f>
        <v>8559</v>
      </c>
      <c r="M38" s="178">
        <f>SUM(M36:M37)</f>
        <v>6673</v>
      </c>
    </row>
    <row r="39" spans="1:13" s="4" customFormat="1" ht="20" customHeight="1">
      <c r="A39" s="243"/>
      <c r="B39" s="243"/>
      <c r="C39" s="230"/>
      <c r="D39" s="230"/>
      <c r="E39" s="71"/>
      <c r="F39" s="73"/>
      <c r="G39" s="73"/>
      <c r="H39" s="136"/>
      <c r="I39" s="73"/>
      <c r="J39" s="73"/>
      <c r="K39" s="73"/>
      <c r="L39" s="73"/>
      <c r="M39" s="55"/>
    </row>
    <row r="40" spans="1:13" s="4" customFormat="1" ht="20" customHeight="1">
      <c r="A40" s="243"/>
      <c r="B40" s="243"/>
      <c r="C40" s="230"/>
      <c r="D40" s="230"/>
      <c r="E40" s="72"/>
      <c r="F40" s="56" t="s">
        <v>26</v>
      </c>
      <c r="G40" s="57"/>
      <c r="H40" s="141"/>
      <c r="I40" s="57"/>
      <c r="J40" s="57"/>
      <c r="K40" s="57"/>
      <c r="L40" s="57"/>
      <c r="M40" s="58"/>
    </row>
    <row r="41" spans="1:13" s="5" customFormat="1" ht="20" customHeight="1">
      <c r="A41" s="243"/>
      <c r="B41" s="243"/>
      <c r="C41" s="219"/>
      <c r="D41" s="219"/>
      <c r="E41" s="72"/>
      <c r="F41" s="74" t="s">
        <v>16</v>
      </c>
      <c r="G41" s="75"/>
      <c r="H41" s="137" t="s">
        <v>130</v>
      </c>
      <c r="I41" s="64">
        <f>VLOOKUP($M$16,Tablas!$A$307:$H$330,4,TRUE)</f>
        <v>4273.92</v>
      </c>
      <c r="J41" s="64">
        <f>VLOOKUP($M$16,Tablas!$A$307:$H$330,5,TRUE)</f>
        <v>3210.21</v>
      </c>
      <c r="K41" s="64">
        <f>VLOOKUP($M$16,Tablas!$A$307:$H$330,6,TRUE)</f>
        <v>2362.21</v>
      </c>
      <c r="L41" s="64">
        <f>VLOOKUP($M$16,Tablas!$A$307:$H$330,7,TRUE)</f>
        <v>1796.7</v>
      </c>
      <c r="M41" s="63">
        <f>VLOOKUP($M$16,Tablas!$A$307:$H$330,8,TRUE)</f>
        <v>1423.5800000000002</v>
      </c>
    </row>
    <row r="42" spans="1:13" s="4" customFormat="1" ht="20" customHeight="1">
      <c r="A42" s="243"/>
      <c r="B42" s="243"/>
      <c r="C42" s="219"/>
      <c r="D42" s="219"/>
      <c r="E42" s="72"/>
      <c r="F42" s="62" t="s">
        <v>17</v>
      </c>
      <c r="G42" s="63"/>
      <c r="H42" s="137" t="s">
        <v>130</v>
      </c>
      <c r="I42" s="64">
        <f>IF($J$16=1,0,(VLOOKUP($M$18,Tablas!$A$307:$H$330,4,TRUE)))</f>
        <v>4273.92</v>
      </c>
      <c r="J42" s="64">
        <f>IF($J$16=1,0,(VLOOKUP($M$18,Tablas!$A$307:$H$330,5,TRUE)))</f>
        <v>3210.21</v>
      </c>
      <c r="K42" s="64">
        <f>IF($J$16=1,0,(VLOOKUP($M$18,Tablas!$A$307:$H$330,6,TRUE)))</f>
        <v>2362.21</v>
      </c>
      <c r="L42" s="64">
        <f>IF($J$16=1,0,(VLOOKUP($M$18,Tablas!$A$307:$H$330,7,TRUE)))</f>
        <v>1796.7</v>
      </c>
      <c r="M42" s="63">
        <f>IF($J$16=1,0,(VLOOKUP($M$18,Tablas!$A$307:$H$330,8,TRUE)))</f>
        <v>1423.5800000000002</v>
      </c>
    </row>
    <row r="43" spans="1:13" s="5" customFormat="1" ht="20" customHeight="1">
      <c r="A43" s="218"/>
      <c r="B43" s="218"/>
      <c r="C43" s="242"/>
      <c r="D43" s="242"/>
      <c r="E43" s="72"/>
      <c r="F43" s="62" t="s">
        <v>18</v>
      </c>
      <c r="G43" s="63"/>
      <c r="H43" s="137" t="s">
        <v>130</v>
      </c>
      <c r="I43" s="64">
        <f>IF($J$18=0,0,(VLOOKUP($J$18,Tablas!$A$331:$H$333,4,TRUE)))</f>
        <v>1903.23</v>
      </c>
      <c r="J43" s="64">
        <f>IF($J$18=0,0,(VLOOKUP($J$18,Tablas!$A$331:$H$333,5,TRUE)))</f>
        <v>1356.27</v>
      </c>
      <c r="K43" s="64">
        <f>IF($J$18=0,0,(VLOOKUP($J$18,Tablas!$A$331:$H$333,6,TRUE)))</f>
        <v>1028.73</v>
      </c>
      <c r="L43" s="64">
        <f>IF($J$18=0,0,(VLOOKUP($J$18,Tablas!$A$331:$H$333,7,TRUE)))</f>
        <v>903.12</v>
      </c>
      <c r="M43" s="63">
        <f>IF($J$18=0,0,(VLOOKUP($J$18,Tablas!$A$331:$H$333,8,TRUE)))</f>
        <v>649.78000000000009</v>
      </c>
    </row>
    <row r="44" spans="1:13" s="4" customFormat="1" ht="20" customHeight="1">
      <c r="A44" s="76"/>
      <c r="B44" s="76"/>
      <c r="C44" s="164"/>
      <c r="D44" s="164"/>
      <c r="E44" s="33"/>
      <c r="F44" s="62" t="s">
        <v>21</v>
      </c>
      <c r="G44" s="63"/>
      <c r="H44" s="137" t="s">
        <v>130</v>
      </c>
      <c r="I44" s="64">
        <f>+IF($I$20=FALSE,0,Tablas!D$334)</f>
        <v>0</v>
      </c>
      <c r="J44" s="64">
        <f>+IF($I$20=FALSE,0,Tablas!E$334)</f>
        <v>0</v>
      </c>
      <c r="K44" s="64">
        <f>+IF($I$20=FALSE,0,Tablas!F$334)</f>
        <v>0</v>
      </c>
      <c r="L44" s="64">
        <f>+IF($I$20=FALSE,0,Tablas!G$334)</f>
        <v>0</v>
      </c>
      <c r="M44" s="63">
        <f>+IF($I$20=FALSE,0,Tablas!H$334)</f>
        <v>0</v>
      </c>
    </row>
    <row r="45" spans="1:13" s="4" customFormat="1" ht="20" customHeight="1">
      <c r="A45" s="215"/>
      <c r="B45" s="215"/>
      <c r="C45" s="238"/>
      <c r="D45" s="238"/>
      <c r="E45" s="33"/>
      <c r="F45" s="62" t="s">
        <v>23</v>
      </c>
      <c r="G45" s="63"/>
      <c r="H45" s="137" t="s">
        <v>130</v>
      </c>
      <c r="I45" s="64">
        <f>IF($I$22=FALSE,0,Tablas!D$335)</f>
        <v>0</v>
      </c>
      <c r="J45" s="64">
        <f>IF($I$22=FALSE,0,Tablas!E$335)</f>
        <v>0</v>
      </c>
      <c r="K45" s="64">
        <f>IF($I$22=FALSE,0,Tablas!F$335)</f>
        <v>0</v>
      </c>
      <c r="L45" s="64">
        <f>IF($I$22=FALSE,0,Tablas!G$335)</f>
        <v>0</v>
      </c>
      <c r="M45" s="63">
        <f>IF($I$22=FALSE,0,Tablas!H$335)</f>
        <v>0</v>
      </c>
    </row>
    <row r="46" spans="1:13" s="4" customFormat="1" ht="20" customHeight="1">
      <c r="A46" s="215"/>
      <c r="B46" s="215"/>
      <c r="C46" s="238"/>
      <c r="D46" s="238"/>
      <c r="E46" s="33"/>
      <c r="F46" s="68" t="s">
        <v>20</v>
      </c>
      <c r="G46" s="69"/>
      <c r="H46" s="131" t="s">
        <v>130</v>
      </c>
      <c r="I46" s="70">
        <f t="shared" ref="I46:M46" si="1">SUM(I41:I45)</f>
        <v>10451.07</v>
      </c>
      <c r="J46" s="70">
        <f t="shared" si="1"/>
        <v>7776.6900000000005</v>
      </c>
      <c r="K46" s="70">
        <f t="shared" si="1"/>
        <v>5753.15</v>
      </c>
      <c r="L46" s="70">
        <f t="shared" si="1"/>
        <v>4496.5200000000004</v>
      </c>
      <c r="M46" s="69">
        <f t="shared" si="1"/>
        <v>3496.9400000000005</v>
      </c>
    </row>
    <row r="47" spans="1:13" s="4" customFormat="1" ht="20" customHeight="1">
      <c r="A47" s="215"/>
      <c r="B47" s="215"/>
      <c r="C47" s="238"/>
      <c r="D47" s="238"/>
      <c r="E47" s="33"/>
      <c r="F47" s="62" t="s">
        <v>22</v>
      </c>
      <c r="G47" s="63"/>
      <c r="H47" s="135" t="s">
        <v>130</v>
      </c>
      <c r="I47" s="64">
        <v>75</v>
      </c>
      <c r="J47" s="64">
        <v>75</v>
      </c>
      <c r="K47" s="64">
        <v>75</v>
      </c>
      <c r="L47" s="64">
        <v>75</v>
      </c>
      <c r="M47" s="63">
        <v>75</v>
      </c>
    </row>
    <row r="48" spans="1:13" s="4" customFormat="1" ht="20" customHeight="1">
      <c r="A48" s="215"/>
      <c r="B48" s="215"/>
      <c r="C48" s="217"/>
      <c r="D48" s="217"/>
      <c r="E48" s="33"/>
      <c r="F48" s="181" t="s">
        <v>24</v>
      </c>
      <c r="G48" s="182"/>
      <c r="H48" s="189" t="s">
        <v>130</v>
      </c>
      <c r="I48" s="184">
        <f>SUM(I46:I47)</f>
        <v>10526.07</v>
      </c>
      <c r="J48" s="184">
        <f>SUM(J46:J47)</f>
        <v>7851.6900000000005</v>
      </c>
      <c r="K48" s="184">
        <f>SUM(K46:K47)</f>
        <v>5828.15</v>
      </c>
      <c r="L48" s="184">
        <f>SUM(L46:L47)</f>
        <v>4571.5200000000004</v>
      </c>
      <c r="M48" s="182">
        <f>SUM(M46:M47)</f>
        <v>3571.9400000000005</v>
      </c>
    </row>
    <row r="49" spans="1:13" s="5" customFormat="1" ht="20" customHeight="1">
      <c r="A49" s="215"/>
      <c r="B49" s="215"/>
      <c r="C49" s="238"/>
      <c r="D49" s="238"/>
      <c r="E49" s="33"/>
      <c r="F49" s="185" t="s">
        <v>25</v>
      </c>
      <c r="G49" s="186"/>
      <c r="H49" s="190" t="s">
        <v>130</v>
      </c>
      <c r="I49" s="188">
        <f>I46</f>
        <v>10451.07</v>
      </c>
      <c r="J49" s="188">
        <f t="shared" ref="J49:M49" si="2">J46</f>
        <v>7776.6900000000005</v>
      </c>
      <c r="K49" s="188">
        <f t="shared" si="2"/>
        <v>5753.15</v>
      </c>
      <c r="L49" s="188">
        <f t="shared" si="2"/>
        <v>4496.5200000000004</v>
      </c>
      <c r="M49" s="188">
        <f t="shared" si="2"/>
        <v>3496.9400000000005</v>
      </c>
    </row>
    <row r="50" spans="1:13" s="4" customFormat="1" ht="20" customHeight="1">
      <c r="A50" s="215"/>
      <c r="B50" s="215"/>
      <c r="C50" s="217"/>
      <c r="D50" s="216"/>
      <c r="E50" s="33"/>
      <c r="F50" s="235" t="s">
        <v>143</v>
      </c>
      <c r="G50" s="236"/>
      <c r="H50" s="236"/>
      <c r="I50" s="236"/>
      <c r="J50" s="236"/>
      <c r="K50" s="236"/>
      <c r="L50" s="236"/>
      <c r="M50" s="237"/>
    </row>
    <row r="51" spans="1:13" s="4" customFormat="1" ht="20" customHeight="1">
      <c r="A51" s="215"/>
      <c r="B51" s="215"/>
      <c r="C51" s="238"/>
      <c r="D51" s="238"/>
      <c r="E51" s="71"/>
      <c r="F51" s="1"/>
      <c r="G51" s="1"/>
      <c r="H51" s="1"/>
      <c r="I51" s="1"/>
      <c r="J51" s="1"/>
      <c r="K51" s="1"/>
      <c r="L51" s="1"/>
      <c r="M51" s="1"/>
    </row>
    <row r="52" spans="1:13" s="4" customFormat="1" ht="24" customHeight="1">
      <c r="A52" s="218"/>
      <c r="B52" s="218"/>
      <c r="C52" s="241"/>
      <c r="D52" s="241"/>
      <c r="E52" s="71"/>
      <c r="F52" s="214" t="s">
        <v>137</v>
      </c>
      <c r="G52" s="214"/>
      <c r="H52" s="214"/>
      <c r="I52" s="214"/>
      <c r="J52" s="214"/>
      <c r="K52" s="214"/>
      <c r="L52" s="214"/>
      <c r="M52" s="214"/>
    </row>
    <row r="53" spans="1:13" s="4" customFormat="1" ht="20" customHeight="1">
      <c r="A53" s="218"/>
      <c r="B53" s="218"/>
      <c r="C53" s="241"/>
      <c r="D53" s="241"/>
      <c r="E53" s="76"/>
      <c r="F53" s="214"/>
      <c r="G53" s="214"/>
      <c r="H53" s="214"/>
      <c r="I53" s="214"/>
      <c r="J53" s="214"/>
      <c r="K53" s="214"/>
      <c r="L53" s="214"/>
      <c r="M53" s="214"/>
    </row>
    <row r="54" spans="1:13" s="5" customFormat="1" ht="20" customHeight="1">
      <c r="A54" s="239"/>
      <c r="B54" s="239"/>
      <c r="C54" s="240"/>
      <c r="D54" s="240"/>
      <c r="E54" s="33"/>
      <c r="F54" s="1"/>
      <c r="G54" s="1"/>
      <c r="H54" s="1"/>
      <c r="I54" s="1"/>
      <c r="J54" s="1"/>
      <c r="K54" s="1"/>
      <c r="L54" s="1"/>
      <c r="M54" s="1"/>
    </row>
    <row r="55" spans="1:13" s="5" customFormat="1" ht="20" customHeight="1">
      <c r="A55" s="231"/>
      <c r="B55" s="231"/>
      <c r="C55" s="232"/>
      <c r="D55" s="232"/>
      <c r="E55" s="36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B56" s="1" t="s">
        <v>5</v>
      </c>
      <c r="E56" s="36"/>
    </row>
  </sheetData>
  <sheetProtection algorithmName="SHA-512" hashValue="xASJvpM4fe1NLOF7oSIiQohhVCMNddME83k5U/BXtqoqRRTMCLjlsvOY65VC3Ayqj/EXrgTtSppoMbJF13SOaA==" saltValue="OmcZlFN2GxTZm31F9Aenzw==" spinCount="100000" sheet="1" objects="1" scenarios="1"/>
  <mergeCells count="74">
    <mergeCell ref="A55:B55"/>
    <mergeCell ref="C55:D55"/>
    <mergeCell ref="A54:B54"/>
    <mergeCell ref="C54:D54"/>
    <mergeCell ref="A34:B34"/>
    <mergeCell ref="A35:B35"/>
    <mergeCell ref="C49:D49"/>
    <mergeCell ref="C48:D48"/>
    <mergeCell ref="A45:B45"/>
    <mergeCell ref="A47:B47"/>
    <mergeCell ref="C46:D46"/>
    <mergeCell ref="A46:B46"/>
    <mergeCell ref="A36:B42"/>
    <mergeCell ref="A52:B53"/>
    <mergeCell ref="C34:D34"/>
    <mergeCell ref="A50:B50"/>
    <mergeCell ref="A30:B30"/>
    <mergeCell ref="A51:B51"/>
    <mergeCell ref="A48:B48"/>
    <mergeCell ref="A28:B28"/>
    <mergeCell ref="A29:B29"/>
    <mergeCell ref="A31:B32"/>
    <mergeCell ref="A49:B49"/>
    <mergeCell ref="A43:B43"/>
    <mergeCell ref="A23:B24"/>
    <mergeCell ref="A25:B25"/>
    <mergeCell ref="A26:B26"/>
    <mergeCell ref="A27:B27"/>
    <mergeCell ref="C27:D27"/>
    <mergeCell ref="A20:B20"/>
    <mergeCell ref="C25:D25"/>
    <mergeCell ref="C51:D51"/>
    <mergeCell ref="C47:D47"/>
    <mergeCell ref="C45:D45"/>
    <mergeCell ref="C20:D20"/>
    <mergeCell ref="C22:D22"/>
    <mergeCell ref="C23:D23"/>
    <mergeCell ref="C21:D21"/>
    <mergeCell ref="C26:D26"/>
    <mergeCell ref="C24:D24"/>
    <mergeCell ref="C43:D43"/>
    <mergeCell ref="C35:D35"/>
    <mergeCell ref="C33:D33"/>
    <mergeCell ref="A33:B33"/>
    <mergeCell ref="A21:B22"/>
    <mergeCell ref="C52:D53"/>
    <mergeCell ref="C36:D40"/>
    <mergeCell ref="C41:D42"/>
    <mergeCell ref="C15:D15"/>
    <mergeCell ref="C16:D16"/>
    <mergeCell ref="C17:D17"/>
    <mergeCell ref="C18:D19"/>
    <mergeCell ref="C50:D50"/>
    <mergeCell ref="C31:D31"/>
    <mergeCell ref="C32:D32"/>
    <mergeCell ref="C28:D28"/>
    <mergeCell ref="C29:D29"/>
    <mergeCell ref="C30:D30"/>
    <mergeCell ref="F52:M53"/>
    <mergeCell ref="C10:M10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A16:B16"/>
    <mergeCell ref="A17:B17"/>
    <mergeCell ref="F50:M50"/>
    <mergeCell ref="C13:D13"/>
    <mergeCell ref="C14:D14"/>
  </mergeCells>
  <phoneticPr fontId="10" type="noConversion"/>
  <conditionalFormatting sqref="J16">
    <cfRule type="cellIs" dxfId="33" priority="1" stopIfTrue="1" operator="greaterThan">
      <formula>2</formula>
    </cfRule>
    <cfRule type="cellIs" dxfId="32" priority="2" stopIfTrue="1" operator="lessThan">
      <formula>1</formula>
    </cfRule>
  </conditionalFormatting>
  <conditionalFormatting sqref="M16 M18">
    <cfRule type="cellIs" dxfId="31" priority="3" stopIfTrue="1" operator="greaterThan">
      <formula>73</formula>
    </cfRule>
    <cfRule type="cellIs" dxfId="30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5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8" r:id="rId3" name="Check Box 10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19</xdr:row>
                    <xdr:rowOff>63500</xdr:rowOff>
                  </from>
                  <to>
                    <xdr:col>9</xdr:col>
                    <xdr:colOff>1104900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4" name="Check Box 11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63500</xdr:rowOff>
                  </from>
                  <to>
                    <xdr:col>9</xdr:col>
                    <xdr:colOff>1104900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>
    <pageSetUpPr fitToPage="1"/>
  </sheetPr>
  <dimension ref="A1:M56"/>
  <sheetViews>
    <sheetView showGridLines="0" topLeftCell="A38" zoomScaleNormal="100" zoomScalePageLayoutView="70" workbookViewId="0">
      <selection activeCell="F51" sqref="F51"/>
    </sheetView>
  </sheetViews>
  <sheetFormatPr baseColWidth="10" defaultColWidth="9.1640625" defaultRowHeight="13"/>
  <cols>
    <col min="1" max="1" width="35" style="1" customWidth="1"/>
    <col min="2" max="2" width="12.5" style="1" customWidth="1"/>
    <col min="3" max="3" width="22.6640625" style="1" customWidth="1"/>
    <col min="4" max="4" width="25.1640625" style="1" customWidth="1"/>
    <col min="5" max="5" width="1.5" style="8" customWidth="1"/>
    <col min="6" max="7" width="16.6640625" style="1" customWidth="1"/>
    <col min="8" max="8" width="8.1640625" style="1" bestFit="1" customWidth="1"/>
    <col min="9" max="13" width="16.6640625" style="1" customWidth="1"/>
    <col min="14" max="16384" width="9.1640625" style="1"/>
  </cols>
  <sheetData>
    <row r="1" spans="1:13" ht="12.75" customHeight="1">
      <c r="A1" s="111"/>
      <c r="B1" s="26"/>
      <c r="C1" s="26"/>
      <c r="D1" s="26"/>
      <c r="E1" s="27"/>
      <c r="F1" s="26"/>
      <c r="G1" s="26"/>
      <c r="H1" s="26"/>
      <c r="I1" s="26"/>
      <c r="J1" s="26"/>
      <c r="K1" s="26"/>
      <c r="L1" s="26"/>
      <c r="M1" s="26"/>
    </row>
    <row r="2" spans="1:13">
      <c r="A2" s="26"/>
      <c r="B2" s="26"/>
      <c r="C2" s="26"/>
      <c r="D2" s="26"/>
      <c r="E2" s="27"/>
      <c r="F2" s="26"/>
      <c r="G2" s="26"/>
      <c r="H2" s="26"/>
      <c r="I2" s="26"/>
      <c r="J2" s="26" t="s">
        <v>5</v>
      </c>
      <c r="K2" s="26" t="s">
        <v>5</v>
      </c>
      <c r="L2" s="26" t="s">
        <v>5</v>
      </c>
      <c r="M2" s="26"/>
    </row>
    <row r="3" spans="1:13">
      <c r="A3" s="26"/>
      <c r="B3" s="26"/>
      <c r="C3" s="26"/>
      <c r="D3" s="26"/>
      <c r="E3" s="27"/>
      <c r="F3" s="26"/>
      <c r="G3" s="26"/>
      <c r="H3" s="26"/>
      <c r="I3" s="26"/>
      <c r="J3" s="26"/>
      <c r="K3" s="26"/>
      <c r="L3" s="26"/>
      <c r="M3" s="26"/>
    </row>
    <row r="4" spans="1:13">
      <c r="A4" s="26"/>
      <c r="B4" s="26"/>
      <c r="C4" s="26"/>
      <c r="D4" s="26"/>
      <c r="E4" s="27"/>
      <c r="F4" s="26"/>
      <c r="G4" s="26"/>
      <c r="H4" s="26"/>
      <c r="I4" s="26"/>
      <c r="J4" s="26"/>
      <c r="K4" s="26"/>
      <c r="L4" s="26"/>
      <c r="M4" s="26"/>
    </row>
    <row r="5" spans="1:13">
      <c r="A5" s="26"/>
      <c r="B5" s="26"/>
      <c r="C5" s="26"/>
      <c r="D5" s="26"/>
      <c r="E5" s="27"/>
      <c r="F5" s="26"/>
      <c r="G5" s="26"/>
      <c r="H5" s="26"/>
      <c r="I5" s="26"/>
      <c r="J5" s="26"/>
      <c r="K5" s="26"/>
      <c r="L5" s="26"/>
      <c r="M5" s="26"/>
    </row>
    <row r="6" spans="1:13" ht="16">
      <c r="A6" s="26"/>
      <c r="B6" s="26"/>
      <c r="C6" s="26"/>
      <c r="D6" s="26"/>
      <c r="E6" s="27"/>
      <c r="F6" s="26"/>
      <c r="G6" s="26"/>
      <c r="H6" s="26"/>
      <c r="I6" s="26"/>
      <c r="J6" s="28" t="s">
        <v>5</v>
      </c>
      <c r="K6" s="28" t="s">
        <v>5</v>
      </c>
      <c r="L6" s="28" t="s">
        <v>5</v>
      </c>
      <c r="M6" s="29" t="s">
        <v>5</v>
      </c>
    </row>
    <row r="7" spans="1:13">
      <c r="A7" s="26"/>
      <c r="B7" s="26"/>
      <c r="C7" s="26"/>
      <c r="D7" s="26"/>
      <c r="E7" s="27"/>
      <c r="F7" s="26"/>
      <c r="G7" s="26"/>
      <c r="H7" s="26"/>
      <c r="I7" s="26"/>
      <c r="J7" s="26"/>
      <c r="K7" s="26"/>
      <c r="L7" s="26"/>
      <c r="M7" s="26"/>
    </row>
    <row r="8" spans="1:13">
      <c r="A8" s="26"/>
      <c r="B8" s="26"/>
      <c r="C8" s="26"/>
      <c r="D8" s="26"/>
      <c r="E8" s="27"/>
      <c r="F8" s="26"/>
      <c r="G8" s="26"/>
      <c r="H8" s="26"/>
      <c r="I8" s="26"/>
      <c r="J8" s="26"/>
      <c r="K8" s="26"/>
      <c r="L8" s="26"/>
      <c r="M8" s="26"/>
    </row>
    <row r="9" spans="1:13">
      <c r="A9" s="26"/>
      <c r="B9" s="26"/>
      <c r="C9" s="26"/>
      <c r="D9" s="26"/>
      <c r="E9" s="27"/>
      <c r="F9" s="26"/>
      <c r="G9" s="26"/>
      <c r="H9" s="26"/>
      <c r="I9" s="26"/>
      <c r="J9" s="26"/>
      <c r="K9" s="26"/>
      <c r="L9" s="26"/>
      <c r="M9" s="26"/>
    </row>
    <row r="10" spans="1:13" ht="23">
      <c r="A10" s="220" t="s">
        <v>141</v>
      </c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</row>
    <row r="11" spans="1:13" ht="23">
      <c r="A11" s="30"/>
      <c r="B11" s="30"/>
      <c r="C11" s="30"/>
      <c r="D11" s="30"/>
      <c r="E11" s="31"/>
      <c r="F11" s="30"/>
      <c r="G11" s="30"/>
      <c r="H11" s="30"/>
      <c r="I11" s="30"/>
      <c r="J11" s="30"/>
      <c r="K11" s="30"/>
      <c r="L11" s="30"/>
      <c r="M11" s="30"/>
    </row>
    <row r="12" spans="1:13" ht="20" customHeight="1">
      <c r="A12" s="225"/>
      <c r="B12" s="225"/>
      <c r="C12" s="225"/>
      <c r="D12" s="225"/>
      <c r="E12" s="32"/>
      <c r="F12" s="30"/>
      <c r="G12" s="30"/>
      <c r="H12" s="221" t="str">
        <f>+'INGRESO DE DATOS'!$D$12</f>
        <v>NOMBRE COMPLETO</v>
      </c>
      <c r="I12" s="221"/>
      <c r="J12" s="221"/>
      <c r="K12" s="221"/>
      <c r="L12" s="221"/>
      <c r="M12" s="221"/>
    </row>
    <row r="13" spans="1:13" ht="20" customHeight="1">
      <c r="A13" s="215"/>
      <c r="B13" s="215"/>
      <c r="C13" s="229"/>
      <c r="D13" s="216"/>
      <c r="E13" s="33"/>
      <c r="F13" s="26"/>
      <c r="G13" s="26"/>
      <c r="H13" s="26"/>
      <c r="I13" s="26"/>
      <c r="J13" s="26"/>
      <c r="K13" s="26"/>
      <c r="L13" s="26"/>
      <c r="M13" s="26"/>
    </row>
    <row r="14" spans="1:13" ht="20" customHeight="1">
      <c r="A14" s="215"/>
      <c r="B14" s="215"/>
      <c r="C14" s="216"/>
      <c r="D14" s="216"/>
      <c r="E14" s="33"/>
      <c r="F14" s="30"/>
      <c r="G14" s="30"/>
      <c r="H14" s="221" t="str">
        <f>+'INGRESO DE DATOS'!$D$20</f>
        <v>NOMBRE DE LA AGENCIA/AGENTE</v>
      </c>
      <c r="I14" s="221"/>
      <c r="J14" s="221"/>
      <c r="K14" s="221"/>
      <c r="L14" s="221"/>
      <c r="M14" s="221"/>
    </row>
    <row r="15" spans="1:13" ht="20" customHeight="1">
      <c r="A15" s="215"/>
      <c r="B15" s="215"/>
      <c r="C15" s="216"/>
      <c r="D15" s="216"/>
      <c r="E15" s="33"/>
      <c r="F15" s="30"/>
      <c r="G15" s="30"/>
      <c r="H15" s="26"/>
      <c r="I15" s="26"/>
      <c r="J15" s="26"/>
      <c r="K15" s="26"/>
      <c r="L15" s="26"/>
      <c r="M15" s="26"/>
    </row>
    <row r="16" spans="1:13" ht="20" customHeight="1">
      <c r="A16" s="215"/>
      <c r="B16" s="215"/>
      <c r="C16" s="216"/>
      <c r="D16" s="216"/>
      <c r="E16" s="33"/>
      <c r="F16" s="26"/>
      <c r="G16" s="26"/>
      <c r="H16" s="26"/>
      <c r="I16" s="26"/>
      <c r="J16" s="34">
        <f>+'INGRESO DE DATOS'!$G$14</f>
        <v>2</v>
      </c>
      <c r="K16" s="26"/>
      <c r="L16" s="26"/>
      <c r="M16" s="34">
        <f>+'INGRESO DE DATOS'!$G$16</f>
        <v>18</v>
      </c>
    </row>
    <row r="17" spans="1:13" s="2" customFormat="1" ht="20" customHeight="1">
      <c r="A17" s="215"/>
      <c r="B17" s="215"/>
      <c r="C17" s="216"/>
      <c r="D17" s="216"/>
      <c r="E17" s="33"/>
      <c r="F17" s="224" t="s">
        <v>72</v>
      </c>
      <c r="G17" s="224"/>
      <c r="H17" s="35"/>
      <c r="I17" s="35"/>
      <c r="J17" s="35"/>
      <c r="K17" s="35"/>
      <c r="L17" s="35"/>
      <c r="M17" s="35"/>
    </row>
    <row r="18" spans="1:13" s="2" customFormat="1" ht="20" customHeight="1">
      <c r="A18" s="215"/>
      <c r="B18" s="215"/>
      <c r="C18" s="219"/>
      <c r="D18" s="219"/>
      <c r="E18" s="36"/>
      <c r="F18" s="222">
        <f ca="1">NOW()</f>
        <v>44505.396851736114</v>
      </c>
      <c r="G18" s="223"/>
      <c r="H18" s="35"/>
      <c r="I18" s="35"/>
      <c r="J18" s="34">
        <f>+'INGRESO DE DATOS'!$J$14</f>
        <v>1</v>
      </c>
      <c r="K18" s="35"/>
      <c r="L18" s="35"/>
      <c r="M18" s="34">
        <f>+'INGRESO DE DATOS'!$J$16</f>
        <v>18</v>
      </c>
    </row>
    <row r="19" spans="1:13" s="6" customFormat="1" ht="20" customHeight="1">
      <c r="A19" s="215"/>
      <c r="B19" s="215"/>
      <c r="C19" s="219"/>
      <c r="D19" s="219"/>
      <c r="E19" s="36"/>
      <c r="F19" s="35"/>
      <c r="G19" s="37"/>
      <c r="H19" s="38"/>
      <c r="I19" s="35"/>
      <c r="J19" s="35" t="s">
        <v>5</v>
      </c>
      <c r="K19" s="35" t="s">
        <v>5</v>
      </c>
      <c r="L19" s="35" t="s">
        <v>5</v>
      </c>
      <c r="M19" s="35"/>
    </row>
    <row r="20" spans="1:13" s="6" customFormat="1" ht="20" customHeight="1">
      <c r="A20" s="215"/>
      <c r="B20" s="215"/>
      <c r="C20" s="216"/>
      <c r="D20" s="216"/>
      <c r="E20" s="33"/>
      <c r="F20" s="35"/>
      <c r="G20" s="35"/>
      <c r="H20" s="35"/>
      <c r="I20" s="78" t="b">
        <v>1</v>
      </c>
      <c r="J20" s="35"/>
      <c r="K20" s="40" t="s">
        <v>73</v>
      </c>
      <c r="L20" s="35"/>
      <c r="M20" s="35"/>
    </row>
    <row r="21" spans="1:13" s="6" customFormat="1" ht="20" customHeight="1">
      <c r="A21" s="215"/>
      <c r="B21" s="215"/>
      <c r="C21" s="216"/>
      <c r="D21" s="216"/>
      <c r="E21" s="33"/>
      <c r="F21" s="35"/>
      <c r="G21" s="35"/>
      <c r="H21" s="35"/>
      <c r="I21" s="79"/>
      <c r="J21" s="35"/>
      <c r="K21" s="40"/>
      <c r="L21" s="35"/>
      <c r="M21" s="39"/>
    </row>
    <row r="22" spans="1:13" s="7" customFormat="1" ht="20" customHeight="1">
      <c r="A22" s="215"/>
      <c r="B22" s="215"/>
      <c r="C22" s="216"/>
      <c r="D22" s="216"/>
      <c r="E22" s="33"/>
      <c r="F22" s="26"/>
      <c r="G22" s="26"/>
      <c r="H22" s="26"/>
      <c r="I22" s="78" t="b">
        <v>1</v>
      </c>
      <c r="J22" s="26"/>
      <c r="K22" s="41" t="s">
        <v>74</v>
      </c>
      <c r="L22" s="26"/>
      <c r="M22" s="26"/>
    </row>
    <row r="23" spans="1:13" s="7" customFormat="1" ht="20" customHeight="1">
      <c r="A23" s="215"/>
      <c r="B23" s="215"/>
      <c r="C23" s="216"/>
      <c r="D23" s="216"/>
      <c r="E23" s="33"/>
      <c r="F23" s="26"/>
      <c r="G23" s="26"/>
      <c r="H23" s="26"/>
      <c r="I23" s="26"/>
      <c r="J23" s="39"/>
      <c r="K23" s="41"/>
      <c r="L23" s="26"/>
      <c r="M23" s="26"/>
    </row>
    <row r="24" spans="1:13" s="7" customFormat="1" ht="20" customHeight="1">
      <c r="A24" s="215"/>
      <c r="B24" s="215"/>
      <c r="C24" s="216"/>
      <c r="D24" s="216"/>
      <c r="E24" s="33"/>
      <c r="F24" s="26"/>
      <c r="G24" s="42" t="s">
        <v>5</v>
      </c>
      <c r="H24" s="26"/>
      <c r="I24" s="26"/>
      <c r="J24" s="26"/>
      <c r="K24" s="26"/>
      <c r="L24" s="26"/>
      <c r="M24" s="26"/>
    </row>
    <row r="25" spans="1:13" s="3" customFormat="1" ht="20" customHeight="1">
      <c r="A25" s="215"/>
      <c r="B25" s="215"/>
      <c r="C25" s="216"/>
      <c r="D25" s="216"/>
      <c r="E25" s="33"/>
      <c r="F25" s="43" t="s">
        <v>81</v>
      </c>
      <c r="G25" s="44"/>
      <c r="H25" s="142" t="s">
        <v>75</v>
      </c>
      <c r="I25" s="45" t="s">
        <v>76</v>
      </c>
      <c r="J25" s="45" t="s">
        <v>77</v>
      </c>
      <c r="K25" s="45" t="s">
        <v>78</v>
      </c>
      <c r="L25" s="45" t="s">
        <v>79</v>
      </c>
      <c r="M25" s="46" t="s">
        <v>80</v>
      </c>
    </row>
    <row r="26" spans="1:13" s="4" customFormat="1" ht="20" customHeight="1">
      <c r="A26" s="215"/>
      <c r="B26" s="215"/>
      <c r="C26" s="216"/>
      <c r="D26" s="216"/>
      <c r="E26" s="33"/>
      <c r="F26" s="47" t="s">
        <v>129</v>
      </c>
      <c r="G26" s="48"/>
      <c r="H26" s="130" t="s">
        <v>130</v>
      </c>
      <c r="I26" s="48">
        <v>1000</v>
      </c>
      <c r="J26" s="48">
        <v>2000</v>
      </c>
      <c r="K26" s="48">
        <v>5000</v>
      </c>
      <c r="L26" s="48">
        <v>10000</v>
      </c>
      <c r="M26" s="49">
        <v>20000</v>
      </c>
    </row>
    <row r="27" spans="1:13" s="4" customFormat="1" ht="20" customHeight="1">
      <c r="A27" s="215"/>
      <c r="B27" s="215"/>
      <c r="C27" s="216"/>
      <c r="D27" s="216"/>
      <c r="E27" s="33"/>
      <c r="F27" s="50" t="s">
        <v>128</v>
      </c>
      <c r="G27" s="51"/>
      <c r="H27" s="132" t="s">
        <v>130</v>
      </c>
      <c r="I27" s="52">
        <v>2000</v>
      </c>
      <c r="J27" s="52">
        <v>3000</v>
      </c>
      <c r="K27" s="52">
        <v>5000</v>
      </c>
      <c r="L27" s="52">
        <v>10000</v>
      </c>
      <c r="M27" s="53">
        <v>20000</v>
      </c>
    </row>
    <row r="28" spans="1:13" s="4" customFormat="1" ht="20" customHeight="1">
      <c r="A28" s="215"/>
      <c r="B28" s="215"/>
      <c r="C28" s="216"/>
      <c r="D28" s="216"/>
      <c r="E28" s="33"/>
      <c r="F28" s="54"/>
      <c r="G28" s="54"/>
      <c r="H28" s="133"/>
      <c r="I28" s="54"/>
      <c r="J28" s="54"/>
      <c r="K28" s="54"/>
      <c r="L28" s="54"/>
      <c r="M28" s="54"/>
    </row>
    <row r="29" spans="1:13" s="4" customFormat="1" ht="20" customHeight="1">
      <c r="A29" s="215"/>
      <c r="B29" s="215"/>
      <c r="C29" s="216"/>
      <c r="D29" s="216"/>
      <c r="E29" s="33"/>
      <c r="F29" s="55"/>
      <c r="G29" s="55"/>
      <c r="H29" s="134"/>
      <c r="I29" s="55"/>
      <c r="J29" s="55"/>
      <c r="K29" s="55"/>
      <c r="L29" s="55"/>
      <c r="M29" s="55"/>
    </row>
    <row r="30" spans="1:13" s="5" customFormat="1" ht="20" customHeight="1">
      <c r="A30" s="215"/>
      <c r="B30" s="215"/>
      <c r="C30" s="217"/>
      <c r="D30" s="217"/>
      <c r="E30" s="33"/>
      <c r="F30" s="56" t="s">
        <v>27</v>
      </c>
      <c r="G30" s="57"/>
      <c r="H30" s="140"/>
      <c r="I30" s="57"/>
      <c r="J30" s="57"/>
      <c r="K30" s="57"/>
      <c r="L30" s="57"/>
      <c r="M30" s="58"/>
    </row>
    <row r="31" spans="1:13" s="4" customFormat="1" ht="20" customHeight="1">
      <c r="A31" s="215"/>
      <c r="B31" s="215"/>
      <c r="C31" s="216"/>
      <c r="D31" s="216"/>
      <c r="E31" s="33"/>
      <c r="F31" s="25" t="s">
        <v>16</v>
      </c>
      <c r="G31" s="59"/>
      <c r="H31" s="131" t="s">
        <v>130</v>
      </c>
      <c r="I31" s="60">
        <f>VLOOKUP($M$16,Tablas!$A$341:$H$364,4,TRUE)</f>
        <v>6243</v>
      </c>
      <c r="J31" s="60">
        <f>VLOOKUP($M$16,Tablas!$A$341:$H$364,5,TRUE)</f>
        <v>4688</v>
      </c>
      <c r="K31" s="60">
        <f>VLOOKUP($M$16,Tablas!$A$341:$H$364,6,TRUE)</f>
        <v>3447</v>
      </c>
      <c r="L31" s="60">
        <f>VLOOKUP($M$16,Tablas!$A$341:$H$364,7,TRUE)</f>
        <v>2611</v>
      </c>
      <c r="M31" s="59">
        <f>VLOOKUP($M$16,Tablas!$A$341:$H$364,8,TRUE)</f>
        <v>2062</v>
      </c>
    </row>
    <row r="32" spans="1:13" s="4" customFormat="1" ht="20" customHeight="1">
      <c r="A32" s="215"/>
      <c r="B32" s="215"/>
      <c r="C32" s="216"/>
      <c r="D32" s="216"/>
      <c r="E32" s="61"/>
      <c r="F32" s="62" t="s">
        <v>17</v>
      </c>
      <c r="G32" s="63"/>
      <c r="H32" s="135" t="s">
        <v>130</v>
      </c>
      <c r="I32" s="64">
        <f>IF($J$16=1,0,(VLOOKUP($M$18,Tablas!$A$341:$H$364,4,TRUE)))</f>
        <v>6243</v>
      </c>
      <c r="J32" s="64">
        <f>IF($J$16=1,0,(VLOOKUP($M$18,Tablas!$A$341:$H$364,5,TRUE)))</f>
        <v>4688</v>
      </c>
      <c r="K32" s="64">
        <f>IF($J$16=1,0,(VLOOKUP($M$18,Tablas!$A$341:$H$364,6,TRUE)))</f>
        <v>3447</v>
      </c>
      <c r="L32" s="64">
        <f>IF($J$16=1,0,(VLOOKUP($M$18,Tablas!$A$341:$H$364,7,TRUE)))</f>
        <v>2611</v>
      </c>
      <c r="M32" s="63">
        <f>IF($J$16=1,0,(VLOOKUP($M$18,Tablas!$A$341:$H$364,8,TRUE)))</f>
        <v>2062</v>
      </c>
    </row>
    <row r="33" spans="1:13" s="4" customFormat="1" ht="20" customHeight="1">
      <c r="A33" s="215"/>
      <c r="B33" s="215"/>
      <c r="C33" s="216"/>
      <c r="D33" s="216"/>
      <c r="E33" s="33"/>
      <c r="F33" s="65" t="s">
        <v>18</v>
      </c>
      <c r="G33" s="66"/>
      <c r="H33" s="135" t="s">
        <v>130</v>
      </c>
      <c r="I33" s="67">
        <f>IF($J$18=0,0,(VLOOKUP($J$18,Tablas!$A$365:$H$367,4,TRUE)))</f>
        <v>2795</v>
      </c>
      <c r="J33" s="67">
        <f>IF($J$18=0,0,(VLOOKUP($J$18,Tablas!$A$365:$H$367,5,TRUE)))</f>
        <v>1990</v>
      </c>
      <c r="K33" s="67">
        <f>IF($J$18=0,0,(VLOOKUP($J$18,Tablas!$A$365:$H$367,6,TRUE)))</f>
        <v>1509</v>
      </c>
      <c r="L33" s="67">
        <f>IF($J$18=0,0,(VLOOKUP($J$18,Tablas!$A$365:$H$367,7,TRUE)))</f>
        <v>1323</v>
      </c>
      <c r="M33" s="66">
        <f>IF($J$18=0,0,(VLOOKUP($J$18,Tablas!$A$365:$H$367,8,TRUE)))</f>
        <v>962</v>
      </c>
    </row>
    <row r="34" spans="1:13" s="4" customFormat="1" ht="20" customHeight="1">
      <c r="A34" s="215"/>
      <c r="B34" s="215"/>
      <c r="C34" s="229"/>
      <c r="D34" s="216"/>
      <c r="E34" s="33"/>
      <c r="F34" s="62" t="s">
        <v>21</v>
      </c>
      <c r="G34" s="63"/>
      <c r="H34" s="135" t="s">
        <v>130</v>
      </c>
      <c r="I34" s="64">
        <f>+IF($I$20=FALSE,0,Tablas!D$368)</f>
        <v>0</v>
      </c>
      <c r="J34" s="64">
        <f>+IF($I$20=FALSE,0,Tablas!E$368)</f>
        <v>0</v>
      </c>
      <c r="K34" s="64">
        <f>+IF($I$20=FALSE,0,Tablas!F$368)</f>
        <v>0</v>
      </c>
      <c r="L34" s="64">
        <f>+IF($I$20=FALSE,0,Tablas!G$368)</f>
        <v>0</v>
      </c>
      <c r="M34" s="63">
        <f>+IF($I$20=FALSE,0,Tablas!H$368)</f>
        <v>0</v>
      </c>
    </row>
    <row r="35" spans="1:13" s="4" customFormat="1" ht="20" customHeight="1">
      <c r="A35" s="215"/>
      <c r="B35" s="215"/>
      <c r="C35" s="217"/>
      <c r="D35" s="216"/>
      <c r="E35" s="33"/>
      <c r="F35" s="62" t="s">
        <v>23</v>
      </c>
      <c r="G35" s="63"/>
      <c r="H35" s="135" t="s">
        <v>130</v>
      </c>
      <c r="I35" s="64">
        <f>IF($I$22=FALSE,0,Tablas!D$369)</f>
        <v>0</v>
      </c>
      <c r="J35" s="64">
        <f>IF($I$22=FALSE,0,Tablas!E$369)</f>
        <v>0</v>
      </c>
      <c r="K35" s="64">
        <f>IF($I$22=FALSE,0,Tablas!F$369)</f>
        <v>0</v>
      </c>
      <c r="L35" s="64">
        <f>IF($I$22=FALSE,0,Tablas!G$369)</f>
        <v>0</v>
      </c>
      <c r="M35" s="63">
        <f>IF($I$22=FALSE,0,Tablas!H$369)</f>
        <v>0</v>
      </c>
    </row>
    <row r="36" spans="1:13" s="5" customFormat="1" ht="20" customHeight="1">
      <c r="A36" s="215"/>
      <c r="B36" s="215"/>
      <c r="C36" s="229"/>
      <c r="D36" s="216"/>
      <c r="E36" s="33"/>
      <c r="F36" s="68" t="s">
        <v>20</v>
      </c>
      <c r="G36" s="69"/>
      <c r="H36" s="131" t="s">
        <v>130</v>
      </c>
      <c r="I36" s="70">
        <f t="shared" ref="I36:M36" si="0">SUM(I31:I35)</f>
        <v>15281</v>
      </c>
      <c r="J36" s="70">
        <f t="shared" si="0"/>
        <v>11366</v>
      </c>
      <c r="K36" s="70">
        <f t="shared" si="0"/>
        <v>8403</v>
      </c>
      <c r="L36" s="70">
        <f t="shared" si="0"/>
        <v>6545</v>
      </c>
      <c r="M36" s="69">
        <f t="shared" si="0"/>
        <v>5086</v>
      </c>
    </row>
    <row r="37" spans="1:13" s="4" customFormat="1" ht="20" customHeight="1">
      <c r="A37" s="215"/>
      <c r="B37" s="215"/>
      <c r="C37" s="244"/>
      <c r="D37" s="244"/>
      <c r="E37" s="33"/>
      <c r="F37" s="62" t="s">
        <v>22</v>
      </c>
      <c r="G37" s="63"/>
      <c r="H37" s="135" t="s">
        <v>130</v>
      </c>
      <c r="I37" s="64">
        <v>75</v>
      </c>
      <c r="J37" s="64">
        <v>75</v>
      </c>
      <c r="K37" s="64">
        <v>75</v>
      </c>
      <c r="L37" s="64">
        <v>75</v>
      </c>
      <c r="M37" s="63">
        <v>75</v>
      </c>
    </row>
    <row r="38" spans="1:13" s="4" customFormat="1" ht="20" customHeight="1">
      <c r="A38" s="191"/>
      <c r="B38" s="191"/>
      <c r="C38" s="164"/>
      <c r="D38" s="164"/>
      <c r="E38" s="71"/>
      <c r="F38" s="192" t="s">
        <v>19</v>
      </c>
      <c r="G38" s="193"/>
      <c r="H38" s="194" t="s">
        <v>130</v>
      </c>
      <c r="I38" s="195">
        <f>SUM(I36:I37)</f>
        <v>15356</v>
      </c>
      <c r="J38" s="195">
        <f>SUM(J36:J37)</f>
        <v>11441</v>
      </c>
      <c r="K38" s="195">
        <f>SUM(K36:K37)</f>
        <v>8478</v>
      </c>
      <c r="L38" s="195">
        <f>SUM(L36:L37)</f>
        <v>6620</v>
      </c>
      <c r="M38" s="193">
        <f>SUM(M36:M37)</f>
        <v>5161</v>
      </c>
    </row>
    <row r="39" spans="1:13" s="4" customFormat="1" ht="20" customHeight="1">
      <c r="A39" s="215"/>
      <c r="B39" s="215"/>
      <c r="C39" s="238"/>
      <c r="D39" s="238"/>
      <c r="E39" s="71"/>
      <c r="F39" s="73"/>
      <c r="G39" s="73"/>
      <c r="H39" s="136"/>
      <c r="I39" s="73"/>
      <c r="J39" s="73"/>
      <c r="K39" s="73"/>
      <c r="L39" s="73"/>
      <c r="M39" s="55"/>
    </row>
    <row r="40" spans="1:13" s="4" customFormat="1" ht="20" customHeight="1">
      <c r="A40" s="215"/>
      <c r="B40" s="215"/>
      <c r="C40" s="238"/>
      <c r="D40" s="238"/>
      <c r="E40" s="72"/>
      <c r="F40" s="56" t="s">
        <v>26</v>
      </c>
      <c r="G40" s="57"/>
      <c r="H40" s="141"/>
      <c r="I40" s="57"/>
      <c r="J40" s="57"/>
      <c r="K40" s="57"/>
      <c r="L40" s="57"/>
      <c r="M40" s="58"/>
    </row>
    <row r="41" spans="1:13" s="5" customFormat="1" ht="20" customHeight="1">
      <c r="A41" s="215"/>
      <c r="B41" s="215"/>
      <c r="C41" s="238"/>
      <c r="D41" s="238"/>
      <c r="E41" s="72"/>
      <c r="F41" s="74" t="s">
        <v>16</v>
      </c>
      <c r="G41" s="75"/>
      <c r="H41" s="137" t="s">
        <v>130</v>
      </c>
      <c r="I41" s="64">
        <f>VLOOKUP($M$16,Tablas!$A$374:$H$397,4,TRUE)</f>
        <v>3308.79</v>
      </c>
      <c r="J41" s="64">
        <f>VLOOKUP($M$16,Tablas!$A$374:$H$397,5,TRUE)</f>
        <v>2484.6400000000003</v>
      </c>
      <c r="K41" s="64">
        <f>VLOOKUP($M$16,Tablas!$A$374:$H$397,6,TRUE)</f>
        <v>1826.91</v>
      </c>
      <c r="L41" s="64">
        <f>VLOOKUP($M$16,Tablas!$A$374:$H$397,7,TRUE)</f>
        <v>1383.8300000000002</v>
      </c>
      <c r="M41" s="63">
        <f>VLOOKUP($M$16,Tablas!$A$374:$H$397,8,TRUE)</f>
        <v>1092.8600000000001</v>
      </c>
    </row>
    <row r="42" spans="1:13" s="4" customFormat="1" ht="20" customHeight="1">
      <c r="A42" s="215"/>
      <c r="B42" s="215"/>
      <c r="C42" s="217"/>
      <c r="D42" s="216"/>
      <c r="E42" s="72"/>
      <c r="F42" s="62" t="s">
        <v>17</v>
      </c>
      <c r="G42" s="63"/>
      <c r="H42" s="137" t="s">
        <v>130</v>
      </c>
      <c r="I42" s="64">
        <f>IF($J$16=1,0,(VLOOKUP($M$18,Tablas!$A$374:$H$397,4,TRUE)))</f>
        <v>3308.79</v>
      </c>
      <c r="J42" s="64">
        <f>IF($J$16=1,0,(VLOOKUP($M$18,Tablas!$A$374:$H$397,5,TRUE)))</f>
        <v>2484.6400000000003</v>
      </c>
      <c r="K42" s="64">
        <f>IF($J$16=1,0,(VLOOKUP($M$18,Tablas!$A$374:$H$397,6,TRUE)))</f>
        <v>1826.91</v>
      </c>
      <c r="L42" s="64">
        <f>IF($J$16=1,0,(VLOOKUP($M$18,Tablas!$A$374:$H$397,7,TRUE)))</f>
        <v>1383.8300000000002</v>
      </c>
      <c r="M42" s="63">
        <f>IF($J$16=1,0,(VLOOKUP($M$18,Tablas!$A$374:$H$397,8,TRUE)))</f>
        <v>1092.8600000000001</v>
      </c>
    </row>
    <row r="43" spans="1:13" s="5" customFormat="1" ht="20" customHeight="1">
      <c r="A43" s="215"/>
      <c r="B43" s="215"/>
      <c r="C43" s="238"/>
      <c r="D43" s="238"/>
      <c r="E43" s="72"/>
      <c r="F43" s="62" t="s">
        <v>18</v>
      </c>
      <c r="G43" s="63"/>
      <c r="H43" s="137" t="s">
        <v>130</v>
      </c>
      <c r="I43" s="64">
        <f>IF($J$18=0,0,(VLOOKUP($J$18,Tablas!$A$398:$H$400,4,TRUE)))</f>
        <v>1481.3500000000001</v>
      </c>
      <c r="J43" s="64">
        <f>IF($J$18=0,0,(VLOOKUP($J$18,Tablas!$A$398:$H$400,5,TRUE)))</f>
        <v>1054.7</v>
      </c>
      <c r="K43" s="64">
        <f>IF($J$18=0,0,(VLOOKUP($J$18,Tablas!$A$398:$H$400,6,TRUE)))</f>
        <v>799.7700000000001</v>
      </c>
      <c r="L43" s="64">
        <f>IF($J$18=0,0,(VLOOKUP($J$18,Tablas!$A$398:$H$400,7,TRUE)))</f>
        <v>701.19</v>
      </c>
      <c r="M43" s="63">
        <f>IF($J$18=0,0,(VLOOKUP($J$18,Tablas!$A$398:$H$400,8,TRUE)))</f>
        <v>509.86</v>
      </c>
    </row>
    <row r="44" spans="1:13" s="4" customFormat="1" ht="20" customHeight="1">
      <c r="A44" s="215"/>
      <c r="B44" s="215"/>
      <c r="C44" s="217"/>
      <c r="D44" s="216"/>
      <c r="E44" s="33"/>
      <c r="F44" s="62" t="s">
        <v>21</v>
      </c>
      <c r="G44" s="63"/>
      <c r="H44" s="137" t="s">
        <v>130</v>
      </c>
      <c r="I44" s="64">
        <f>+IF($I$20=FALSE,0,Tablas!D$401)</f>
        <v>0</v>
      </c>
      <c r="J44" s="64">
        <f>+IF($I$20=FALSE,0,Tablas!E$401)</f>
        <v>0</v>
      </c>
      <c r="K44" s="64">
        <f>+IF($I$20=FALSE,0,Tablas!F$401)</f>
        <v>0</v>
      </c>
      <c r="L44" s="64">
        <f>+IF($I$20=FALSE,0,Tablas!G$401)</f>
        <v>0</v>
      </c>
      <c r="M44" s="63">
        <f>+IF($I$20=FALSE,0,Tablas!H$401)</f>
        <v>0</v>
      </c>
    </row>
    <row r="45" spans="1:13" s="4" customFormat="1" ht="20" customHeight="1">
      <c r="A45" s="215"/>
      <c r="B45" s="215"/>
      <c r="C45" s="238"/>
      <c r="D45" s="238"/>
      <c r="E45" s="33"/>
      <c r="F45" s="62" t="s">
        <v>23</v>
      </c>
      <c r="G45" s="63"/>
      <c r="H45" s="137" t="s">
        <v>130</v>
      </c>
      <c r="I45" s="64">
        <f>IF($I$22=FALSE,0,Tablas!D$402)</f>
        <v>0</v>
      </c>
      <c r="J45" s="64">
        <f>IF($I$22=FALSE,0,Tablas!E$402)</f>
        <v>0</v>
      </c>
      <c r="K45" s="64">
        <f>IF($I$22=FALSE,0,Tablas!F$402)</f>
        <v>0</v>
      </c>
      <c r="L45" s="64">
        <f>IF($I$22=FALSE,0,Tablas!G$402)</f>
        <v>0</v>
      </c>
      <c r="M45" s="63">
        <f>IF($I$22=FALSE,0,Tablas!H$402)</f>
        <v>0</v>
      </c>
    </row>
    <row r="46" spans="1:13" s="4" customFormat="1" ht="20" customHeight="1">
      <c r="A46" s="218"/>
      <c r="B46" s="218"/>
      <c r="C46" s="241"/>
      <c r="D46" s="241"/>
      <c r="E46" s="33"/>
      <c r="F46" s="68" t="s">
        <v>20</v>
      </c>
      <c r="G46" s="69"/>
      <c r="H46" s="131" t="s">
        <v>130</v>
      </c>
      <c r="I46" s="70">
        <f t="shared" ref="I46:M46" si="1">SUM(I41:I45)</f>
        <v>8098.93</v>
      </c>
      <c r="J46" s="70">
        <f t="shared" si="1"/>
        <v>6023.9800000000005</v>
      </c>
      <c r="K46" s="70">
        <f t="shared" si="1"/>
        <v>4453.59</v>
      </c>
      <c r="L46" s="70">
        <f t="shared" si="1"/>
        <v>3468.8500000000004</v>
      </c>
      <c r="M46" s="69">
        <f t="shared" si="1"/>
        <v>2695.5800000000004</v>
      </c>
    </row>
    <row r="47" spans="1:13" s="4" customFormat="1" ht="20" customHeight="1">
      <c r="A47" s="218"/>
      <c r="B47" s="218"/>
      <c r="C47" s="241"/>
      <c r="D47" s="241"/>
      <c r="E47" s="33"/>
      <c r="F47" s="62" t="s">
        <v>22</v>
      </c>
      <c r="G47" s="63"/>
      <c r="H47" s="135" t="s">
        <v>130</v>
      </c>
      <c r="I47" s="64">
        <v>75</v>
      </c>
      <c r="J47" s="64">
        <v>75</v>
      </c>
      <c r="K47" s="64">
        <v>75</v>
      </c>
      <c r="L47" s="64">
        <v>75</v>
      </c>
      <c r="M47" s="63">
        <v>75</v>
      </c>
    </row>
    <row r="48" spans="1:13" s="4" customFormat="1" ht="20" customHeight="1">
      <c r="A48" s="1"/>
      <c r="B48" s="1"/>
      <c r="C48" s="1"/>
      <c r="D48" s="1"/>
      <c r="E48" s="33"/>
      <c r="F48" s="196" t="s">
        <v>24</v>
      </c>
      <c r="G48" s="197"/>
      <c r="H48" s="198" t="s">
        <v>130</v>
      </c>
      <c r="I48" s="199">
        <f>SUM(I46:I47)</f>
        <v>8173.93</v>
      </c>
      <c r="J48" s="199">
        <f>SUM(J46:J47)</f>
        <v>6098.9800000000005</v>
      </c>
      <c r="K48" s="199">
        <f>SUM(K46:K47)</f>
        <v>4528.59</v>
      </c>
      <c r="L48" s="199">
        <f>SUM(L46:L47)</f>
        <v>3543.8500000000004</v>
      </c>
      <c r="M48" s="197">
        <f>SUM(M46:M47)</f>
        <v>2770.5800000000004</v>
      </c>
    </row>
    <row r="49" spans="1:13" s="5" customFormat="1" ht="20" customHeight="1">
      <c r="A49" s="1"/>
      <c r="B49" s="1" t="s">
        <v>5</v>
      </c>
      <c r="C49" s="1"/>
      <c r="D49" s="1"/>
      <c r="E49" s="33"/>
      <c r="F49" s="200" t="s">
        <v>25</v>
      </c>
      <c r="G49" s="201"/>
      <c r="H49" s="202" t="s">
        <v>130</v>
      </c>
      <c r="I49" s="203">
        <f>I46</f>
        <v>8098.93</v>
      </c>
      <c r="J49" s="203">
        <f t="shared" ref="J49:M49" si="2">J46</f>
        <v>6023.9800000000005</v>
      </c>
      <c r="K49" s="203">
        <f t="shared" si="2"/>
        <v>4453.59</v>
      </c>
      <c r="L49" s="203">
        <f t="shared" si="2"/>
        <v>3468.8500000000004</v>
      </c>
      <c r="M49" s="203">
        <f t="shared" si="2"/>
        <v>2695.5800000000004</v>
      </c>
    </row>
    <row r="50" spans="1:13" s="4" customFormat="1" ht="20" customHeight="1">
      <c r="A50" s="1"/>
      <c r="B50" s="1" t="s">
        <v>5</v>
      </c>
      <c r="C50" s="1"/>
      <c r="D50" s="1"/>
      <c r="E50" s="33"/>
      <c r="F50" s="226" t="s">
        <v>144</v>
      </c>
      <c r="G50" s="227"/>
      <c r="H50" s="227"/>
      <c r="I50" s="227"/>
      <c r="J50" s="227"/>
      <c r="K50" s="227"/>
      <c r="L50" s="227"/>
      <c r="M50" s="228"/>
    </row>
    <row r="51" spans="1:13" s="4" customFormat="1" ht="20" customHeight="1">
      <c r="A51" s="1"/>
      <c r="B51" s="1"/>
      <c r="C51" s="1"/>
      <c r="D51" s="1"/>
      <c r="E51" s="71"/>
      <c r="F51" s="1"/>
      <c r="G51" s="1"/>
      <c r="H51" s="1"/>
      <c r="I51" s="1"/>
      <c r="J51" s="1"/>
      <c r="K51" s="1"/>
      <c r="L51" s="1"/>
      <c r="M51" s="1"/>
    </row>
    <row r="52" spans="1:13" s="4" customFormat="1" ht="20" customHeight="1">
      <c r="A52" s="1"/>
      <c r="B52" s="1"/>
      <c r="C52" s="1"/>
      <c r="D52" s="1"/>
      <c r="E52" s="71"/>
      <c r="F52" s="1"/>
      <c r="G52" s="1"/>
      <c r="H52" s="1"/>
      <c r="I52" s="1"/>
      <c r="J52" s="1"/>
      <c r="K52" s="1"/>
      <c r="L52" s="1"/>
      <c r="M52" s="1"/>
    </row>
    <row r="53" spans="1:13" s="4" customFormat="1" ht="20" hidden="1" customHeight="1">
      <c r="A53" s="1"/>
      <c r="B53" s="1"/>
      <c r="C53" s="1"/>
      <c r="D53" s="1"/>
      <c r="E53" s="76"/>
      <c r="F53" s="1"/>
      <c r="G53" s="1"/>
      <c r="H53" s="1"/>
      <c r="I53" s="1"/>
      <c r="J53" s="1"/>
      <c r="K53" s="1"/>
      <c r="L53" s="1"/>
      <c r="M53" s="1"/>
    </row>
    <row r="54" spans="1:13" s="5" customFormat="1" ht="20" customHeight="1">
      <c r="A54" s="1"/>
      <c r="B54" s="1"/>
      <c r="C54" s="1"/>
      <c r="D54" s="1"/>
      <c r="E54" s="33"/>
      <c r="F54" s="1"/>
      <c r="G54" s="1"/>
      <c r="H54" s="1"/>
      <c r="I54" s="1"/>
      <c r="J54" s="1"/>
      <c r="K54" s="1"/>
      <c r="L54" s="1"/>
      <c r="M54" s="1"/>
    </row>
    <row r="55" spans="1:13" s="5" customFormat="1" ht="20" customHeight="1">
      <c r="A55" s="1"/>
      <c r="B55" s="1"/>
      <c r="C55" s="1"/>
      <c r="D55" s="1"/>
      <c r="E55" s="36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E56" s="36"/>
    </row>
  </sheetData>
  <sheetProtection algorithmName="SHA-512" hashValue="X/VGKrLYAiYYwlGcq3HNuO928KhPiCJjHLkMkPchvby9ZRLFbtsW5M519g6eyY2uIvW2D9rH4gPEssg/0hZzGA==" saltValue="TtAdtwmF0bTkGumM2JUbng==" spinCount="100000" sheet="1" objects="1" scenarios="1"/>
  <mergeCells count="68">
    <mergeCell ref="A10:M10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A16:B16"/>
    <mergeCell ref="A17:B17"/>
    <mergeCell ref="F50:M50"/>
    <mergeCell ref="C13:D13"/>
    <mergeCell ref="C14:D14"/>
    <mergeCell ref="C15:D15"/>
    <mergeCell ref="C16:D16"/>
    <mergeCell ref="C28:D28"/>
    <mergeCell ref="C17:D17"/>
    <mergeCell ref="C21:D21"/>
    <mergeCell ref="C18:D19"/>
    <mergeCell ref="C30:D30"/>
    <mergeCell ref="C31:D31"/>
    <mergeCell ref="C24:D24"/>
    <mergeCell ref="C25:D25"/>
    <mergeCell ref="C20:D20"/>
    <mergeCell ref="C34:D34"/>
    <mergeCell ref="C46:D47"/>
    <mergeCell ref="A20:B20"/>
    <mergeCell ref="A29:B29"/>
    <mergeCell ref="C29:D29"/>
    <mergeCell ref="A33:B33"/>
    <mergeCell ref="C26:D26"/>
    <mergeCell ref="A26:B26"/>
    <mergeCell ref="A27:B27"/>
    <mergeCell ref="C27:D27"/>
    <mergeCell ref="C33:D33"/>
    <mergeCell ref="C22:D22"/>
    <mergeCell ref="C23:D23"/>
    <mergeCell ref="C32:D32"/>
    <mergeCell ref="A28:B28"/>
    <mergeCell ref="A30:B30"/>
    <mergeCell ref="A31:B32"/>
    <mergeCell ref="A21:B22"/>
    <mergeCell ref="A23:B24"/>
    <mergeCell ref="A25:B25"/>
    <mergeCell ref="A34:B34"/>
    <mergeCell ref="A35:B35"/>
    <mergeCell ref="C39:D39"/>
    <mergeCell ref="A39:B39"/>
    <mergeCell ref="A36:B36"/>
    <mergeCell ref="C36:D36"/>
    <mergeCell ref="A37:B37"/>
    <mergeCell ref="C37:D37"/>
    <mergeCell ref="C35:D35"/>
    <mergeCell ref="A40:B40"/>
    <mergeCell ref="A41:B41"/>
    <mergeCell ref="C40:D40"/>
    <mergeCell ref="A42:B42"/>
    <mergeCell ref="C41:D41"/>
    <mergeCell ref="A46:B47"/>
    <mergeCell ref="A43:B43"/>
    <mergeCell ref="C42:D42"/>
    <mergeCell ref="C43:D43"/>
    <mergeCell ref="A44:B44"/>
    <mergeCell ref="C44:D44"/>
    <mergeCell ref="A45:B45"/>
    <mergeCell ref="C45:D45"/>
  </mergeCells>
  <phoneticPr fontId="10" type="noConversion"/>
  <conditionalFormatting sqref="J16">
    <cfRule type="cellIs" dxfId="29" priority="1" stopIfTrue="1" operator="greaterThan">
      <formula>2</formula>
    </cfRule>
    <cfRule type="cellIs" dxfId="28" priority="2" stopIfTrue="1" operator="lessThan">
      <formula>1</formula>
    </cfRule>
  </conditionalFormatting>
  <conditionalFormatting sqref="M16 M18">
    <cfRule type="cellIs" dxfId="27" priority="3" stopIfTrue="1" operator="greaterThan">
      <formula>73</formula>
    </cfRule>
    <cfRule type="cellIs" dxfId="26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63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02" r:id="rId3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19</xdr:row>
                    <xdr:rowOff>63500</xdr:rowOff>
                  </from>
                  <to>
                    <xdr:col>9</xdr:col>
                    <xdr:colOff>1092200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4" name="Check Box 11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63500</xdr:rowOff>
                  </from>
                  <to>
                    <xdr:col>9</xdr:col>
                    <xdr:colOff>1092200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pageSetUpPr fitToPage="1"/>
  </sheetPr>
  <dimension ref="A1:M56"/>
  <sheetViews>
    <sheetView showGridLines="0" topLeftCell="A29" zoomScaleNormal="100" zoomScalePageLayoutView="110" workbookViewId="0">
      <selection activeCell="F51" sqref="F51"/>
    </sheetView>
  </sheetViews>
  <sheetFormatPr baseColWidth="10" defaultColWidth="9.1640625" defaultRowHeight="13"/>
  <cols>
    <col min="1" max="1" width="35" style="1" customWidth="1"/>
    <col min="2" max="2" width="15.6640625" style="1" customWidth="1"/>
    <col min="3" max="3" width="22.6640625" style="1" customWidth="1"/>
    <col min="4" max="4" width="31.33203125" style="1" customWidth="1"/>
    <col min="5" max="5" width="1.5" style="8" customWidth="1"/>
    <col min="6" max="7" width="16.6640625" style="1" customWidth="1"/>
    <col min="8" max="8" width="8.1640625" style="1" bestFit="1" customWidth="1"/>
    <col min="9" max="13" width="16.6640625" style="1" customWidth="1"/>
    <col min="14" max="16384" width="9.1640625" style="1"/>
  </cols>
  <sheetData>
    <row r="1" spans="1:13" ht="12.75" customHeight="1">
      <c r="A1" s="111"/>
      <c r="B1" s="26"/>
      <c r="C1" s="26"/>
      <c r="D1" s="26"/>
      <c r="E1" s="27"/>
      <c r="F1" s="26"/>
      <c r="G1" s="26"/>
      <c r="H1" s="26"/>
      <c r="I1" s="26"/>
      <c r="J1" s="26"/>
      <c r="K1" s="26"/>
      <c r="L1" s="26"/>
      <c r="M1" s="26"/>
    </row>
    <row r="2" spans="1:13">
      <c r="A2" s="26"/>
      <c r="B2" s="26"/>
      <c r="C2" s="26"/>
      <c r="D2" s="26"/>
      <c r="E2" s="27"/>
      <c r="F2" s="26"/>
      <c r="G2" s="26"/>
      <c r="H2" s="26"/>
      <c r="I2" s="26"/>
      <c r="J2" s="26" t="s">
        <v>5</v>
      </c>
      <c r="K2" s="26" t="s">
        <v>5</v>
      </c>
      <c r="L2" s="26" t="s">
        <v>5</v>
      </c>
      <c r="M2" s="26"/>
    </row>
    <row r="3" spans="1:13">
      <c r="A3" s="26"/>
      <c r="B3" s="26"/>
      <c r="C3" s="26"/>
      <c r="D3" s="26"/>
      <c r="E3" s="27"/>
      <c r="F3" s="26"/>
      <c r="G3" s="26"/>
      <c r="H3" s="26"/>
      <c r="I3" s="26"/>
      <c r="J3" s="26"/>
      <c r="K3" s="26"/>
      <c r="L3" s="26"/>
      <c r="M3" s="26"/>
    </row>
    <row r="4" spans="1:13">
      <c r="A4" s="26"/>
      <c r="B4" s="26"/>
      <c r="C4" s="26"/>
      <c r="D4" s="26"/>
      <c r="E4" s="27"/>
      <c r="F4" s="26"/>
      <c r="G4" s="26"/>
      <c r="H4" s="26"/>
      <c r="I4" s="26"/>
      <c r="J4" s="26"/>
      <c r="K4" s="26"/>
      <c r="L4" s="26"/>
      <c r="M4" s="26"/>
    </row>
    <row r="5" spans="1:13">
      <c r="A5" s="26"/>
      <c r="B5" s="26"/>
      <c r="C5" s="26"/>
      <c r="D5" s="26"/>
      <c r="E5" s="27"/>
      <c r="F5" s="26"/>
      <c r="G5" s="26"/>
      <c r="H5" s="26"/>
      <c r="I5" s="26"/>
      <c r="J5" s="26"/>
      <c r="K5" s="26"/>
      <c r="L5" s="26"/>
      <c r="M5" s="26"/>
    </row>
    <row r="6" spans="1:13" ht="16">
      <c r="A6" s="26"/>
      <c r="B6" s="26"/>
      <c r="C6" s="26"/>
      <c r="D6" s="26"/>
      <c r="E6" s="27"/>
      <c r="F6" s="26"/>
      <c r="G6" s="26"/>
      <c r="H6" s="26"/>
      <c r="I6" s="26"/>
      <c r="J6" s="28" t="s">
        <v>5</v>
      </c>
      <c r="K6" s="28" t="s">
        <v>5</v>
      </c>
      <c r="L6" s="28" t="s">
        <v>5</v>
      </c>
      <c r="M6" s="29" t="s">
        <v>5</v>
      </c>
    </row>
    <row r="7" spans="1:13">
      <c r="A7" s="26"/>
      <c r="B7" s="26"/>
      <c r="C7" s="26"/>
      <c r="D7" s="26"/>
      <c r="E7" s="27"/>
      <c r="F7" s="26"/>
      <c r="G7" s="26"/>
      <c r="H7" s="26"/>
      <c r="I7" s="26"/>
      <c r="J7" s="26"/>
      <c r="K7" s="26"/>
      <c r="L7" s="26"/>
      <c r="M7" s="26"/>
    </row>
    <row r="8" spans="1:13">
      <c r="A8" s="26"/>
      <c r="B8" s="26"/>
      <c r="C8" s="26"/>
      <c r="D8" s="26"/>
      <c r="E8" s="27"/>
      <c r="F8" s="26"/>
      <c r="G8" s="26"/>
      <c r="H8" s="26"/>
      <c r="I8" s="26"/>
      <c r="J8" s="26"/>
      <c r="K8" s="26"/>
      <c r="L8" s="26"/>
      <c r="M8" s="26"/>
    </row>
    <row r="9" spans="1:13">
      <c r="A9" s="26"/>
      <c r="B9" s="26"/>
      <c r="C9" s="26"/>
      <c r="D9" s="26"/>
      <c r="E9" s="27"/>
      <c r="F9" s="26"/>
      <c r="G9" s="26"/>
      <c r="H9" s="26"/>
      <c r="I9" s="26"/>
      <c r="J9" s="26"/>
      <c r="K9" s="26"/>
      <c r="L9" s="26"/>
      <c r="M9" s="26"/>
    </row>
    <row r="10" spans="1:13" ht="23">
      <c r="A10" s="159"/>
      <c r="B10" s="159"/>
      <c r="C10" s="220" t="s">
        <v>134</v>
      </c>
      <c r="D10" s="220"/>
      <c r="E10" s="220"/>
      <c r="F10" s="220"/>
      <c r="G10" s="220"/>
      <c r="H10" s="220"/>
      <c r="I10" s="220"/>
      <c r="J10" s="220"/>
      <c r="K10" s="220"/>
      <c r="L10" s="220"/>
      <c r="M10" s="220"/>
    </row>
    <row r="11" spans="1:13" ht="23">
      <c r="A11" s="30"/>
      <c r="B11" s="30"/>
      <c r="C11" s="30"/>
      <c r="D11" s="30"/>
      <c r="E11" s="31"/>
      <c r="F11" s="30"/>
      <c r="G11" s="30"/>
      <c r="H11" s="30"/>
      <c r="I11" s="30"/>
      <c r="J11" s="30"/>
      <c r="K11" s="30"/>
      <c r="L11" s="30"/>
      <c r="M11" s="30"/>
    </row>
    <row r="12" spans="1:13" ht="20" customHeight="1">
      <c r="A12" s="225"/>
      <c r="B12" s="225"/>
      <c r="C12" s="225"/>
      <c r="D12" s="225"/>
      <c r="E12" s="32"/>
      <c r="F12" s="30"/>
      <c r="G12" s="30"/>
      <c r="H12" s="221" t="str">
        <f>+'INGRESO DE DATOS'!$D$12</f>
        <v>NOMBRE COMPLETO</v>
      </c>
      <c r="I12" s="221"/>
      <c r="J12" s="221"/>
      <c r="K12" s="221"/>
      <c r="L12" s="221"/>
      <c r="M12" s="221"/>
    </row>
    <row r="13" spans="1:13" ht="20" customHeight="1">
      <c r="A13" s="215"/>
      <c r="B13" s="215"/>
      <c r="C13" s="229"/>
      <c r="D13" s="216"/>
      <c r="E13" s="33"/>
      <c r="F13" s="26"/>
      <c r="G13" s="26"/>
      <c r="H13" s="26"/>
      <c r="I13" s="26"/>
      <c r="J13" s="26"/>
      <c r="K13" s="26"/>
      <c r="L13" s="26"/>
      <c r="M13" s="26"/>
    </row>
    <row r="14" spans="1:13" ht="20" customHeight="1">
      <c r="A14" s="215"/>
      <c r="B14" s="215"/>
      <c r="C14" s="216"/>
      <c r="D14" s="216"/>
      <c r="E14" s="33"/>
      <c r="F14" s="30"/>
      <c r="G14" s="30"/>
      <c r="H14" s="221" t="str">
        <f>+'INGRESO DE DATOS'!$D$20</f>
        <v>NOMBRE DE LA AGENCIA/AGENTE</v>
      </c>
      <c r="I14" s="221"/>
      <c r="J14" s="221"/>
      <c r="K14" s="221"/>
      <c r="L14" s="221"/>
      <c r="M14" s="221"/>
    </row>
    <row r="15" spans="1:13" ht="20" customHeight="1">
      <c r="A15" s="215"/>
      <c r="B15" s="215"/>
      <c r="C15" s="216"/>
      <c r="D15" s="216"/>
      <c r="E15" s="33"/>
      <c r="F15" s="30"/>
      <c r="G15" s="30"/>
      <c r="H15" s="26"/>
      <c r="I15" s="26"/>
      <c r="J15" s="26"/>
      <c r="K15" s="26"/>
      <c r="L15" s="26"/>
      <c r="M15" s="26"/>
    </row>
    <row r="16" spans="1:13" ht="20" customHeight="1">
      <c r="A16" s="215"/>
      <c r="B16" s="215"/>
      <c r="C16" s="216"/>
      <c r="D16" s="216"/>
      <c r="E16" s="33"/>
      <c r="F16" s="26"/>
      <c r="G16" s="26"/>
      <c r="H16" s="26"/>
      <c r="I16" s="26"/>
      <c r="J16" s="34">
        <f>+'INGRESO DE DATOS'!$G$14</f>
        <v>2</v>
      </c>
      <c r="K16" s="26"/>
      <c r="L16" s="26"/>
      <c r="M16" s="34">
        <f>+'INGRESO DE DATOS'!$G$16</f>
        <v>18</v>
      </c>
    </row>
    <row r="17" spans="1:13" s="2" customFormat="1" ht="20" customHeight="1">
      <c r="A17" s="215"/>
      <c r="B17" s="215"/>
      <c r="C17" s="216"/>
      <c r="D17" s="216"/>
      <c r="E17" s="33"/>
      <c r="F17" s="224" t="s">
        <v>72</v>
      </c>
      <c r="G17" s="224"/>
      <c r="H17" s="35"/>
      <c r="I17" s="35"/>
      <c r="J17" s="35"/>
      <c r="K17" s="35"/>
      <c r="L17" s="35"/>
      <c r="M17" s="35"/>
    </row>
    <row r="18" spans="1:13" s="2" customFormat="1" ht="20" customHeight="1">
      <c r="A18" s="215"/>
      <c r="B18" s="215"/>
      <c r="C18" s="219"/>
      <c r="D18" s="219"/>
      <c r="E18" s="36"/>
      <c r="F18" s="222">
        <f ca="1">NOW()</f>
        <v>44505.396851736114</v>
      </c>
      <c r="G18" s="223"/>
      <c r="H18" s="35"/>
      <c r="I18" s="35"/>
      <c r="J18" s="34">
        <f>+'INGRESO DE DATOS'!$J$14</f>
        <v>1</v>
      </c>
      <c r="K18" s="35"/>
      <c r="L18" s="35"/>
      <c r="M18" s="34">
        <f>+'INGRESO DE DATOS'!$J$16</f>
        <v>18</v>
      </c>
    </row>
    <row r="19" spans="1:13" s="6" customFormat="1" ht="20" customHeight="1">
      <c r="A19" s="215"/>
      <c r="B19" s="215"/>
      <c r="C19" s="219"/>
      <c r="D19" s="219"/>
      <c r="E19" s="36"/>
      <c r="F19" s="35"/>
      <c r="G19" s="37"/>
      <c r="H19" s="38"/>
      <c r="I19" s="35"/>
      <c r="J19" s="35" t="s">
        <v>5</v>
      </c>
      <c r="K19" s="35" t="s">
        <v>5</v>
      </c>
      <c r="L19" s="35" t="s">
        <v>5</v>
      </c>
      <c r="M19" s="35"/>
    </row>
    <row r="20" spans="1:13" s="6" customFormat="1" ht="20" customHeight="1">
      <c r="A20" s="215"/>
      <c r="B20" s="215"/>
      <c r="C20" s="216"/>
      <c r="D20" s="216"/>
      <c r="E20" s="33"/>
      <c r="F20" s="35"/>
      <c r="G20" s="35"/>
      <c r="H20" s="35"/>
      <c r="I20" s="78" t="b">
        <v>0</v>
      </c>
      <c r="J20" s="35"/>
      <c r="K20" s="40" t="s">
        <v>73</v>
      </c>
      <c r="L20" s="35"/>
      <c r="M20" s="35"/>
    </row>
    <row r="21" spans="1:13" s="6" customFormat="1" ht="20" customHeight="1">
      <c r="A21" s="215"/>
      <c r="B21" s="215"/>
      <c r="C21" s="216"/>
      <c r="D21" s="216"/>
      <c r="E21" s="33"/>
      <c r="F21" s="35"/>
      <c r="G21" s="35"/>
      <c r="H21" s="35"/>
      <c r="I21" s="79"/>
      <c r="J21" s="35"/>
      <c r="K21" s="40"/>
      <c r="L21" s="35"/>
      <c r="M21" s="39"/>
    </row>
    <row r="22" spans="1:13" s="7" customFormat="1" ht="20" customHeight="1">
      <c r="A22" s="215"/>
      <c r="B22" s="215"/>
      <c r="C22" s="216"/>
      <c r="D22" s="216"/>
      <c r="E22" s="33"/>
      <c r="F22" s="26"/>
      <c r="G22" s="26"/>
      <c r="H22" s="26"/>
      <c r="I22" s="78" t="b">
        <v>0</v>
      </c>
      <c r="J22" s="26"/>
      <c r="K22" s="41" t="s">
        <v>74</v>
      </c>
      <c r="L22" s="26"/>
      <c r="M22" s="26"/>
    </row>
    <row r="23" spans="1:13" s="7" customFormat="1" ht="20" customHeight="1">
      <c r="A23" s="215"/>
      <c r="B23" s="215"/>
      <c r="C23" s="216"/>
      <c r="D23" s="216"/>
      <c r="E23" s="33"/>
      <c r="F23" s="26"/>
      <c r="G23" s="26"/>
      <c r="H23" s="26"/>
      <c r="I23" s="26"/>
      <c r="J23" s="39"/>
      <c r="K23" s="41"/>
      <c r="L23" s="26"/>
      <c r="M23" s="26"/>
    </row>
    <row r="24" spans="1:13" s="7" customFormat="1" ht="20" customHeight="1">
      <c r="A24" s="215"/>
      <c r="B24" s="215"/>
      <c r="C24" s="216"/>
      <c r="D24" s="216"/>
      <c r="E24" s="33"/>
      <c r="F24" s="26"/>
      <c r="G24" s="42" t="s">
        <v>5</v>
      </c>
      <c r="H24" s="26"/>
      <c r="I24" s="26"/>
      <c r="J24" s="26"/>
      <c r="K24" s="26"/>
      <c r="L24" s="26"/>
      <c r="M24" s="26"/>
    </row>
    <row r="25" spans="1:13" s="3" customFormat="1" ht="20" customHeight="1">
      <c r="A25" s="215"/>
      <c r="B25" s="215"/>
      <c r="C25" s="216"/>
      <c r="D25" s="216"/>
      <c r="E25" s="33"/>
      <c r="F25" s="43" t="s">
        <v>81</v>
      </c>
      <c r="G25" s="44"/>
      <c r="H25" s="142" t="s">
        <v>75</v>
      </c>
      <c r="I25" s="45" t="s">
        <v>76</v>
      </c>
      <c r="J25" s="45" t="s">
        <v>77</v>
      </c>
      <c r="K25" s="45" t="s">
        <v>78</v>
      </c>
      <c r="L25" s="45" t="s">
        <v>79</v>
      </c>
      <c r="M25" s="46" t="s">
        <v>80</v>
      </c>
    </row>
    <row r="26" spans="1:13" s="4" customFormat="1" ht="20" customHeight="1">
      <c r="A26" s="215"/>
      <c r="B26" s="215"/>
      <c r="C26" s="216"/>
      <c r="D26" s="216"/>
      <c r="E26" s="33"/>
      <c r="F26" s="47" t="s">
        <v>129</v>
      </c>
      <c r="G26" s="48"/>
      <c r="H26" s="130" t="s">
        <v>130</v>
      </c>
      <c r="I26" s="48">
        <v>1000</v>
      </c>
      <c r="J26" s="48">
        <v>2000</v>
      </c>
      <c r="K26" s="48">
        <v>5000</v>
      </c>
      <c r="L26" s="48">
        <v>10000</v>
      </c>
      <c r="M26" s="49">
        <v>20000</v>
      </c>
    </row>
    <row r="27" spans="1:13" s="4" customFormat="1" ht="20" customHeight="1">
      <c r="A27" s="215"/>
      <c r="B27" s="215"/>
      <c r="C27" s="216"/>
      <c r="D27" s="216"/>
      <c r="E27" s="33"/>
      <c r="F27" s="50" t="s">
        <v>128</v>
      </c>
      <c r="G27" s="51"/>
      <c r="H27" s="132" t="s">
        <v>130</v>
      </c>
      <c r="I27" s="52">
        <v>2000</v>
      </c>
      <c r="J27" s="52">
        <v>3000</v>
      </c>
      <c r="K27" s="52">
        <v>5000</v>
      </c>
      <c r="L27" s="52">
        <v>10000</v>
      </c>
      <c r="M27" s="53">
        <v>20000</v>
      </c>
    </row>
    <row r="28" spans="1:13" s="4" customFormat="1" ht="20" customHeight="1">
      <c r="A28" s="215"/>
      <c r="B28" s="215"/>
      <c r="C28" s="216"/>
      <c r="D28" s="216"/>
      <c r="E28" s="33"/>
      <c r="F28" s="54"/>
      <c r="G28" s="54"/>
      <c r="H28" s="133"/>
      <c r="I28" s="54"/>
      <c r="J28" s="54"/>
      <c r="K28" s="54"/>
      <c r="L28" s="54"/>
      <c r="M28" s="54"/>
    </row>
    <row r="29" spans="1:13" s="4" customFormat="1" ht="20" customHeight="1">
      <c r="A29" s="215"/>
      <c r="B29" s="215"/>
      <c r="C29" s="216"/>
      <c r="D29" s="216"/>
      <c r="E29" s="33"/>
      <c r="F29" s="55"/>
      <c r="G29" s="55"/>
      <c r="H29" s="134"/>
      <c r="I29" s="55"/>
      <c r="J29" s="55"/>
      <c r="K29" s="55"/>
      <c r="L29" s="55"/>
      <c r="M29" s="55"/>
    </row>
    <row r="30" spans="1:13" s="5" customFormat="1" ht="20" customHeight="1">
      <c r="A30" s="215"/>
      <c r="B30" s="215"/>
      <c r="C30" s="217"/>
      <c r="D30" s="217"/>
      <c r="E30" s="33"/>
      <c r="F30" s="56" t="s">
        <v>27</v>
      </c>
      <c r="G30" s="57"/>
      <c r="H30" s="141"/>
      <c r="I30" s="57"/>
      <c r="J30" s="57"/>
      <c r="K30" s="57"/>
      <c r="L30" s="57"/>
      <c r="M30" s="58"/>
    </row>
    <row r="31" spans="1:13" s="4" customFormat="1" ht="20" customHeight="1">
      <c r="A31" s="215"/>
      <c r="B31" s="215"/>
      <c r="C31" s="216"/>
      <c r="D31" s="216"/>
      <c r="E31" s="33"/>
      <c r="F31" s="25" t="s">
        <v>16</v>
      </c>
      <c r="G31" s="59"/>
      <c r="H31" s="131" t="s">
        <v>130</v>
      </c>
      <c r="I31" s="60">
        <f>VLOOKUP($M$16,Tablas!$A$408:$H$431,4,TRUE)</f>
        <v>6490</v>
      </c>
      <c r="J31" s="60">
        <f>VLOOKUP($M$16,Tablas!$A$408:$H$431,5,TRUE)</f>
        <v>5090</v>
      </c>
      <c r="K31" s="60">
        <f>VLOOKUP($M$16,Tablas!$A$408:$H$431,6,TRUE)</f>
        <v>3725</v>
      </c>
      <c r="L31" s="60">
        <f>VLOOKUP($M$16,Tablas!$A$408:$H$431,7,TRUE)</f>
        <v>3113</v>
      </c>
      <c r="M31" s="59">
        <f>VLOOKUP($M$16,Tablas!$A$408:$H$431,8,TRUE)</f>
        <v>2365</v>
      </c>
    </row>
    <row r="32" spans="1:13" s="4" customFormat="1" ht="20" customHeight="1">
      <c r="A32" s="215"/>
      <c r="B32" s="215"/>
      <c r="C32" s="216"/>
      <c r="D32" s="216"/>
      <c r="E32" s="61"/>
      <c r="F32" s="62" t="s">
        <v>17</v>
      </c>
      <c r="G32" s="63"/>
      <c r="H32" s="135" t="s">
        <v>130</v>
      </c>
      <c r="I32" s="64">
        <f>IF($J$16=1,0,(VLOOKUP($M$18,Tablas!$A$408:$H$431,4,TRUE)))</f>
        <v>6490</v>
      </c>
      <c r="J32" s="64">
        <f>IF($J$16=1,0,(VLOOKUP($M$18,Tablas!$A$408:$H$431,5,TRUE)))</f>
        <v>5090</v>
      </c>
      <c r="K32" s="64">
        <f>IF($J$16=1,0,(VLOOKUP($M$18,Tablas!$A$408:$H$431,6,TRUE)))</f>
        <v>3725</v>
      </c>
      <c r="L32" s="64">
        <f>IF($J$16=1,0,(VLOOKUP($M$18,Tablas!$A$408:$H$431,7,TRUE)))</f>
        <v>3113</v>
      </c>
      <c r="M32" s="63">
        <f>IF($J$16=1,0,(VLOOKUP($M$18,Tablas!$A$408:$H$431,8,TRUE)))</f>
        <v>2365</v>
      </c>
    </row>
    <row r="33" spans="1:13" s="4" customFormat="1" ht="20" customHeight="1">
      <c r="A33" s="215"/>
      <c r="B33" s="215"/>
      <c r="C33" s="216"/>
      <c r="D33" s="216"/>
      <c r="E33" s="33"/>
      <c r="F33" s="65" t="s">
        <v>18</v>
      </c>
      <c r="G33" s="66"/>
      <c r="H33" s="135" t="s">
        <v>130</v>
      </c>
      <c r="I33" s="67">
        <f>IF($J$18=0,0,(VLOOKUP($J$18,Tablas!$A$432:$H$434,4,TRUE)))</f>
        <v>3133</v>
      </c>
      <c r="J33" s="67">
        <f>IF($J$18=0,0,(VLOOKUP($J$18,Tablas!$A$432:$H$434,5,TRUE)))</f>
        <v>1842</v>
      </c>
      <c r="K33" s="67">
        <f>IF($J$18=0,0,(VLOOKUP($J$18,Tablas!$A$432:$H$434,6,TRUE)))</f>
        <v>1506</v>
      </c>
      <c r="L33" s="67">
        <f>IF($J$18=0,0,(VLOOKUP($J$18,Tablas!$A$432:$H$434,7,TRUE)))</f>
        <v>1250</v>
      </c>
      <c r="M33" s="66">
        <f>IF($J$18=0,0,(VLOOKUP($J$18,Tablas!$A$432:$H$434,8,TRUE)))</f>
        <v>917</v>
      </c>
    </row>
    <row r="34" spans="1:13" s="4" customFormat="1" ht="20" customHeight="1">
      <c r="A34" s="215"/>
      <c r="B34" s="215"/>
      <c r="C34" s="229"/>
      <c r="D34" s="216"/>
      <c r="E34" s="33"/>
      <c r="F34" s="62" t="s">
        <v>21</v>
      </c>
      <c r="G34" s="63"/>
      <c r="H34" s="135" t="s">
        <v>130</v>
      </c>
      <c r="I34" s="64">
        <f>+IF($I$20=FALSE,0,Tablas!D$435)</f>
        <v>0</v>
      </c>
      <c r="J34" s="64">
        <f>+IF($I$20=FALSE,0,Tablas!E$435)</f>
        <v>0</v>
      </c>
      <c r="K34" s="64">
        <f>+IF($I$20=FALSE,0,Tablas!F$435)</f>
        <v>0</v>
      </c>
      <c r="L34" s="64">
        <f>+IF($I$20=FALSE,0,Tablas!G$435)</f>
        <v>0</v>
      </c>
      <c r="M34" s="63">
        <f>+IF($I$20=FALSE,0,Tablas!H$435)</f>
        <v>0</v>
      </c>
    </row>
    <row r="35" spans="1:13" s="4" customFormat="1" ht="20" customHeight="1">
      <c r="A35" s="215"/>
      <c r="B35" s="215"/>
      <c r="C35" s="229"/>
      <c r="D35" s="216"/>
      <c r="E35" s="33"/>
      <c r="F35" s="62" t="s">
        <v>23</v>
      </c>
      <c r="G35" s="63"/>
      <c r="H35" s="135" t="s">
        <v>130</v>
      </c>
      <c r="I35" s="64">
        <f>IF($I$22=FALSE,0,Tablas!D$436)</f>
        <v>0</v>
      </c>
      <c r="J35" s="64">
        <f>IF($I$22=FALSE,0,Tablas!E$436)</f>
        <v>0</v>
      </c>
      <c r="K35" s="64">
        <f>IF($I$22=FALSE,0,Tablas!F$436)</f>
        <v>0</v>
      </c>
      <c r="L35" s="64">
        <f>IF($I$22=FALSE,0,Tablas!G$436)</f>
        <v>0</v>
      </c>
      <c r="M35" s="63">
        <f>IF($I$22=FALSE,0,Tablas!H$436)</f>
        <v>0</v>
      </c>
    </row>
    <row r="36" spans="1:13" s="5" customFormat="1" ht="20" customHeight="1">
      <c r="A36" s="215"/>
      <c r="B36" s="215"/>
      <c r="C36" s="230"/>
      <c r="D36" s="230"/>
      <c r="E36" s="33"/>
      <c r="F36" s="68" t="s">
        <v>20</v>
      </c>
      <c r="G36" s="69"/>
      <c r="H36" s="131" t="s">
        <v>130</v>
      </c>
      <c r="I36" s="70">
        <f t="shared" ref="I36:M36" si="0">SUM(I31:I35)</f>
        <v>16113</v>
      </c>
      <c r="J36" s="70">
        <f t="shared" si="0"/>
        <v>12022</v>
      </c>
      <c r="K36" s="70">
        <f t="shared" si="0"/>
        <v>8956</v>
      </c>
      <c r="L36" s="70">
        <f t="shared" si="0"/>
        <v>7476</v>
      </c>
      <c r="M36" s="69">
        <f t="shared" si="0"/>
        <v>5647</v>
      </c>
    </row>
    <row r="37" spans="1:13" s="4" customFormat="1" ht="20" customHeight="1">
      <c r="A37" s="215"/>
      <c r="B37" s="215"/>
      <c r="C37" s="230"/>
      <c r="D37" s="230"/>
      <c r="E37" s="33"/>
      <c r="F37" s="62" t="s">
        <v>22</v>
      </c>
      <c r="G37" s="63"/>
      <c r="H37" s="135" t="s">
        <v>130</v>
      </c>
      <c r="I37" s="64">
        <v>75</v>
      </c>
      <c r="J37" s="64">
        <v>75</v>
      </c>
      <c r="K37" s="64">
        <v>75</v>
      </c>
      <c r="L37" s="64">
        <v>75</v>
      </c>
      <c r="M37" s="63">
        <v>75</v>
      </c>
    </row>
    <row r="38" spans="1:13" s="4" customFormat="1" ht="20" customHeight="1">
      <c r="A38" s="215"/>
      <c r="B38" s="215"/>
      <c r="C38" s="230"/>
      <c r="D38" s="230"/>
      <c r="E38" s="71"/>
      <c r="F38" s="192" t="s">
        <v>19</v>
      </c>
      <c r="G38" s="193"/>
      <c r="H38" s="194" t="s">
        <v>130</v>
      </c>
      <c r="I38" s="195">
        <f>SUM(I36:I37)</f>
        <v>16188</v>
      </c>
      <c r="J38" s="195">
        <f>SUM(J36:J37)</f>
        <v>12097</v>
      </c>
      <c r="K38" s="195">
        <f>SUM(K36:K37)</f>
        <v>9031</v>
      </c>
      <c r="L38" s="195">
        <f>SUM(L36:L37)</f>
        <v>7551</v>
      </c>
      <c r="M38" s="193">
        <f>SUM(M36:M37)</f>
        <v>5722</v>
      </c>
    </row>
    <row r="39" spans="1:13" s="4" customFormat="1" ht="20" customHeight="1">
      <c r="A39" s="215"/>
      <c r="B39" s="215"/>
      <c r="C39" s="230"/>
      <c r="D39" s="230"/>
      <c r="E39" s="71"/>
      <c r="F39" s="73"/>
      <c r="G39" s="73"/>
      <c r="H39" s="136"/>
      <c r="I39" s="73"/>
      <c r="J39" s="73"/>
      <c r="K39" s="73"/>
      <c r="L39" s="73"/>
      <c r="M39" s="55"/>
    </row>
    <row r="40" spans="1:13" s="4" customFormat="1" ht="20" customHeight="1">
      <c r="A40" s="215"/>
      <c r="B40" s="215"/>
      <c r="C40" s="230"/>
      <c r="D40" s="230"/>
      <c r="E40" s="72"/>
      <c r="F40" s="56" t="s">
        <v>26</v>
      </c>
      <c r="G40" s="57"/>
      <c r="H40" s="57"/>
      <c r="I40" s="57"/>
      <c r="J40" s="57"/>
      <c r="K40" s="57"/>
      <c r="L40" s="57"/>
      <c r="M40" s="58"/>
    </row>
    <row r="41" spans="1:13" s="5" customFormat="1" ht="20" customHeight="1">
      <c r="A41" s="215"/>
      <c r="B41" s="215"/>
      <c r="C41" s="219"/>
      <c r="D41" s="219"/>
      <c r="E41" s="72"/>
      <c r="F41" s="74" t="s">
        <v>16</v>
      </c>
      <c r="G41" s="75"/>
      <c r="H41" s="137" t="s">
        <v>130</v>
      </c>
      <c r="I41" s="64">
        <f>VLOOKUP($M$16,Tablas!$A$441:$H$464,4,TRUE)</f>
        <v>3439.7000000000003</v>
      </c>
      <c r="J41" s="64">
        <f>VLOOKUP($M$16,Tablas!$A$441:$H$464,5,TRUE)</f>
        <v>2697.7000000000003</v>
      </c>
      <c r="K41" s="64">
        <f>VLOOKUP($M$16,Tablas!$A$441:$H$464,6,TRUE)</f>
        <v>1974.25</v>
      </c>
      <c r="L41" s="64">
        <f>VLOOKUP($M$16,Tablas!$A$441:$H$464,7,TRUE)</f>
        <v>1649.89</v>
      </c>
      <c r="M41" s="63">
        <f>VLOOKUP($M$16,Tablas!$A$441:$H$464,8,TRUE)</f>
        <v>1253.45</v>
      </c>
    </row>
    <row r="42" spans="1:13" s="4" customFormat="1" ht="20" customHeight="1">
      <c r="A42" s="215"/>
      <c r="B42" s="215"/>
      <c r="C42" s="219"/>
      <c r="D42" s="219"/>
      <c r="E42" s="72"/>
      <c r="F42" s="62" t="s">
        <v>17</v>
      </c>
      <c r="G42" s="63"/>
      <c r="H42" s="137" t="s">
        <v>130</v>
      </c>
      <c r="I42" s="64">
        <f>IF($J$16=1,0,(VLOOKUP($M$18,Tablas!$A$441:$H$464,4,TRUE)))</f>
        <v>3439.7000000000003</v>
      </c>
      <c r="J42" s="64">
        <f>IF($J$16=1,0,(VLOOKUP($M$18,Tablas!$A$441:$H$464,5,TRUE)))</f>
        <v>2697.7000000000003</v>
      </c>
      <c r="K42" s="64">
        <f>IF($J$16=1,0,(VLOOKUP($M$18,Tablas!$A$441:$H$464,6,TRUE)))</f>
        <v>1974.25</v>
      </c>
      <c r="L42" s="64">
        <f>IF($J$16=1,0,(VLOOKUP($M$18,Tablas!$A$441:$H$464,7,TRUE)))</f>
        <v>1649.89</v>
      </c>
      <c r="M42" s="63">
        <f>IF($J$16=1,0,(VLOOKUP($M$18,Tablas!$A$441:$H$464,8,TRUE)))</f>
        <v>1253.45</v>
      </c>
    </row>
    <row r="43" spans="1:13" s="5" customFormat="1" ht="20" customHeight="1">
      <c r="A43" s="215"/>
      <c r="B43" s="215"/>
      <c r="C43" s="216"/>
      <c r="D43" s="216"/>
      <c r="E43" s="72"/>
      <c r="F43" s="62" t="s">
        <v>18</v>
      </c>
      <c r="G43" s="63"/>
      <c r="H43" s="137" t="s">
        <v>130</v>
      </c>
      <c r="I43" s="64">
        <f>IF($J$18=0,0,(VLOOKUP($J$18,Tablas!$A$465:$H$467,4,TRUE)))</f>
        <v>1660.49</v>
      </c>
      <c r="J43" s="64">
        <f>IF($J$18=0,0,(VLOOKUP($J$18,Tablas!$A$465:$H$467,5,TRUE)))</f>
        <v>976.2600000000001</v>
      </c>
      <c r="K43" s="64">
        <f>IF($J$18=0,0,(VLOOKUP($J$18,Tablas!$A$465:$H$467,6,TRUE)))</f>
        <v>798.18000000000006</v>
      </c>
      <c r="L43" s="64">
        <f>IF($J$18=0,0,(VLOOKUP($J$18,Tablas!$A$465:$H$467,7,TRUE)))</f>
        <v>662.5</v>
      </c>
      <c r="M43" s="63">
        <f>IF($J$18=0,0,(VLOOKUP($J$18,Tablas!$A$465:$H$467,8,TRUE)))</f>
        <v>486.01000000000005</v>
      </c>
    </row>
    <row r="44" spans="1:13" s="4" customFormat="1" ht="20" customHeight="1">
      <c r="A44" s="215"/>
      <c r="B44" s="215"/>
      <c r="C44" s="229"/>
      <c r="D44" s="216"/>
      <c r="E44" s="33"/>
      <c r="F44" s="62" t="s">
        <v>21</v>
      </c>
      <c r="G44" s="63"/>
      <c r="H44" s="137" t="s">
        <v>130</v>
      </c>
      <c r="I44" s="64">
        <f>+IF($I$20=FALSE,0,Tablas!D$468)</f>
        <v>0</v>
      </c>
      <c r="J44" s="64">
        <f>+IF($I$20=FALSE,0,Tablas!E$468)</f>
        <v>0</v>
      </c>
      <c r="K44" s="64">
        <f>+IF($I$20=FALSE,0,Tablas!F$468)</f>
        <v>0</v>
      </c>
      <c r="L44" s="64">
        <f>+IF($I$20=FALSE,0,Tablas!G$468)</f>
        <v>0</v>
      </c>
      <c r="M44" s="63">
        <f>+IF($I$20=FALSE,0,Tablas!H$468)</f>
        <v>0</v>
      </c>
    </row>
    <row r="45" spans="1:13" s="4" customFormat="1" ht="20" customHeight="1">
      <c r="A45" s="215"/>
      <c r="B45" s="215"/>
      <c r="C45" s="238"/>
      <c r="D45" s="238"/>
      <c r="E45" s="33"/>
      <c r="F45" s="62" t="s">
        <v>23</v>
      </c>
      <c r="G45" s="63"/>
      <c r="H45" s="137" t="s">
        <v>130</v>
      </c>
      <c r="I45" s="64">
        <f>IF($I$22=FALSE,0,Tablas!D$469)</f>
        <v>0</v>
      </c>
      <c r="J45" s="64">
        <f>IF($I$22=FALSE,0,Tablas!E$469)</f>
        <v>0</v>
      </c>
      <c r="K45" s="64">
        <f>IF($I$22=FALSE,0,Tablas!F$469)</f>
        <v>0</v>
      </c>
      <c r="L45" s="64">
        <f>IF($I$22=FALSE,0,Tablas!G$469)</f>
        <v>0</v>
      </c>
      <c r="M45" s="63">
        <f>IF($I$22=FALSE,0,Tablas!H$469)</f>
        <v>0</v>
      </c>
    </row>
    <row r="46" spans="1:13" s="4" customFormat="1" ht="20" customHeight="1">
      <c r="A46" s="215"/>
      <c r="B46" s="215"/>
      <c r="C46" s="229"/>
      <c r="D46" s="216"/>
      <c r="E46" s="33"/>
      <c r="F46" s="68" t="s">
        <v>20</v>
      </c>
      <c r="G46" s="69"/>
      <c r="H46" s="131" t="s">
        <v>130</v>
      </c>
      <c r="I46" s="70">
        <f t="shared" ref="I46:M46" si="1">SUM(I41:I45)</f>
        <v>8539.8900000000012</v>
      </c>
      <c r="J46" s="70">
        <f t="shared" si="1"/>
        <v>6371.6600000000008</v>
      </c>
      <c r="K46" s="70">
        <f t="shared" si="1"/>
        <v>4746.68</v>
      </c>
      <c r="L46" s="70">
        <f t="shared" si="1"/>
        <v>3962.28</v>
      </c>
      <c r="M46" s="69">
        <f t="shared" si="1"/>
        <v>2992.9100000000003</v>
      </c>
    </row>
    <row r="47" spans="1:13" s="4" customFormat="1" ht="20" customHeight="1">
      <c r="A47" s="215"/>
      <c r="B47" s="215"/>
      <c r="C47" s="238"/>
      <c r="D47" s="238"/>
      <c r="E47" s="33"/>
      <c r="F47" s="62" t="s">
        <v>22</v>
      </c>
      <c r="G47" s="63"/>
      <c r="H47" s="135" t="s">
        <v>130</v>
      </c>
      <c r="I47" s="64">
        <v>75</v>
      </c>
      <c r="J47" s="64">
        <v>75</v>
      </c>
      <c r="K47" s="64">
        <v>75</v>
      </c>
      <c r="L47" s="64">
        <v>75</v>
      </c>
      <c r="M47" s="63">
        <v>75</v>
      </c>
    </row>
    <row r="48" spans="1:13" s="4" customFormat="1" ht="20" customHeight="1">
      <c r="A48" s="218"/>
      <c r="B48" s="218"/>
      <c r="C48" s="229"/>
      <c r="D48" s="229"/>
      <c r="E48" s="33"/>
      <c r="F48" s="196" t="s">
        <v>24</v>
      </c>
      <c r="G48" s="197"/>
      <c r="H48" s="198" t="s">
        <v>130</v>
      </c>
      <c r="I48" s="199">
        <f>SUM(I46:I47)</f>
        <v>8614.8900000000012</v>
      </c>
      <c r="J48" s="199">
        <f>SUM(J46:J47)</f>
        <v>6446.6600000000008</v>
      </c>
      <c r="K48" s="199">
        <f>SUM(K46:K47)</f>
        <v>4821.68</v>
      </c>
      <c r="L48" s="199">
        <f>SUM(L46:L47)</f>
        <v>4037.28</v>
      </c>
      <c r="M48" s="197">
        <f>SUM(M46:M47)</f>
        <v>3067.9100000000003</v>
      </c>
    </row>
    <row r="49" spans="1:13" s="5" customFormat="1" ht="20" customHeight="1">
      <c r="A49" s="218"/>
      <c r="B49" s="218"/>
      <c r="C49" s="229"/>
      <c r="D49" s="229"/>
      <c r="E49" s="33"/>
      <c r="F49" s="200" t="s">
        <v>25</v>
      </c>
      <c r="G49" s="201"/>
      <c r="H49" s="202" t="s">
        <v>130</v>
      </c>
      <c r="I49" s="203">
        <f>I46</f>
        <v>8539.8900000000012</v>
      </c>
      <c r="J49" s="203">
        <f t="shared" ref="J49:M49" si="2">J46</f>
        <v>6371.6600000000008</v>
      </c>
      <c r="K49" s="203">
        <f t="shared" si="2"/>
        <v>4746.68</v>
      </c>
      <c r="L49" s="203">
        <f t="shared" si="2"/>
        <v>3962.28</v>
      </c>
      <c r="M49" s="203">
        <f t="shared" si="2"/>
        <v>2992.9100000000003</v>
      </c>
    </row>
    <row r="50" spans="1:13" s="4" customFormat="1" ht="20" customHeight="1">
      <c r="A50" s="231"/>
      <c r="B50" s="231"/>
      <c r="C50" s="232"/>
      <c r="D50" s="232"/>
      <c r="E50" s="33"/>
      <c r="F50" s="235" t="s">
        <v>143</v>
      </c>
      <c r="G50" s="236"/>
      <c r="H50" s="236"/>
      <c r="I50" s="236"/>
      <c r="J50" s="236"/>
      <c r="K50" s="236"/>
      <c r="L50" s="236"/>
      <c r="M50" s="237"/>
    </row>
    <row r="51" spans="1:13" s="4" customFormat="1" ht="7.5" customHeight="1">
      <c r="A51" s="1"/>
      <c r="B51" s="1" t="s">
        <v>5</v>
      </c>
      <c r="C51" s="1"/>
      <c r="D51" s="1"/>
      <c r="E51" s="71"/>
      <c r="F51" s="1"/>
      <c r="G51" s="1"/>
      <c r="H51" s="1"/>
      <c r="I51" s="1"/>
      <c r="J51" s="1"/>
      <c r="K51" s="1"/>
      <c r="L51" s="1"/>
      <c r="M51" s="1"/>
    </row>
    <row r="52" spans="1:13" s="4" customFormat="1" ht="22.5" customHeight="1">
      <c r="A52" s="1"/>
      <c r="B52" s="1" t="s">
        <v>5</v>
      </c>
      <c r="C52" s="1"/>
      <c r="D52" s="1"/>
      <c r="E52" s="71"/>
      <c r="F52" s="214" t="s">
        <v>137</v>
      </c>
      <c r="G52" s="214"/>
      <c r="H52" s="214"/>
      <c r="I52" s="214"/>
      <c r="J52" s="214"/>
      <c r="K52" s="214"/>
      <c r="L52" s="214"/>
      <c r="M52" s="214"/>
    </row>
    <row r="53" spans="1:13" s="4" customFormat="1" ht="20" hidden="1" customHeight="1">
      <c r="A53" s="1"/>
      <c r="B53" s="1"/>
      <c r="C53" s="1"/>
      <c r="D53" s="1"/>
      <c r="E53" s="76"/>
      <c r="F53" s="214"/>
      <c r="G53" s="214"/>
      <c r="H53" s="214"/>
      <c r="I53" s="214"/>
      <c r="J53" s="214"/>
      <c r="K53" s="214"/>
      <c r="L53" s="214"/>
      <c r="M53" s="214"/>
    </row>
    <row r="54" spans="1:13" s="5" customFormat="1" ht="20" customHeight="1">
      <c r="A54" s="1"/>
      <c r="B54" s="1"/>
      <c r="C54" s="1"/>
      <c r="D54" s="1"/>
      <c r="E54" s="33"/>
      <c r="F54" s="214"/>
      <c r="G54" s="214"/>
      <c r="H54" s="214"/>
      <c r="I54" s="214"/>
      <c r="J54" s="214"/>
      <c r="K54" s="214"/>
      <c r="L54" s="214"/>
      <c r="M54" s="214"/>
    </row>
    <row r="55" spans="1:13" s="5" customFormat="1" ht="20" customHeight="1">
      <c r="A55" s="1"/>
      <c r="B55" s="1"/>
      <c r="C55" s="1"/>
      <c r="D55" s="1"/>
      <c r="E55" s="36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E56" s="36"/>
    </row>
  </sheetData>
  <sheetProtection algorithmName="SHA-512" hashValue="jbJpRGExwubpcR/aPSPH9u5D2CT4OcANXjiXaWXUhCgVcoijjeqF/bnFb4XxTlM4F+ZspeVfzJfY/h/vljHsDQ==" saltValue="46S92RE+LiTz3IXjoZitWQ==" spinCount="100000" sheet="1" objects="1" scenarios="1"/>
  <mergeCells count="66">
    <mergeCell ref="C44:D44"/>
    <mergeCell ref="C45:D45"/>
    <mergeCell ref="A44:B44"/>
    <mergeCell ref="C36:D40"/>
    <mergeCell ref="F50:M50"/>
    <mergeCell ref="C47:D47"/>
    <mergeCell ref="C43:D43"/>
    <mergeCell ref="A43:B43"/>
    <mergeCell ref="A50:B50"/>
    <mergeCell ref="C50:D50"/>
    <mergeCell ref="C10:M10"/>
    <mergeCell ref="C34:D34"/>
    <mergeCell ref="C32:D32"/>
    <mergeCell ref="A48:B49"/>
    <mergeCell ref="C48:D49"/>
    <mergeCell ref="C46:D46"/>
    <mergeCell ref="A47:B47"/>
    <mergeCell ref="A46:B46"/>
    <mergeCell ref="A34:B34"/>
    <mergeCell ref="A35:B35"/>
    <mergeCell ref="A36:B42"/>
    <mergeCell ref="A45:B45"/>
    <mergeCell ref="A23:B24"/>
    <mergeCell ref="A25:B25"/>
    <mergeCell ref="A26:B26"/>
    <mergeCell ref="A21:B22"/>
    <mergeCell ref="A28:B28"/>
    <mergeCell ref="A29:B29"/>
    <mergeCell ref="A31:B32"/>
    <mergeCell ref="A30:B30"/>
    <mergeCell ref="A33:B33"/>
    <mergeCell ref="C28:D28"/>
    <mergeCell ref="C29:D29"/>
    <mergeCell ref="C26:D26"/>
    <mergeCell ref="C35:D35"/>
    <mergeCell ref="C41:D42"/>
    <mergeCell ref="C33:D33"/>
    <mergeCell ref="C30:D30"/>
    <mergeCell ref="C31:D31"/>
    <mergeCell ref="A16:B16"/>
    <mergeCell ref="A27:B27"/>
    <mergeCell ref="C21:D21"/>
    <mergeCell ref="C18:D19"/>
    <mergeCell ref="C20:D20"/>
    <mergeCell ref="C23:D23"/>
    <mergeCell ref="C22:D22"/>
    <mergeCell ref="A17:B17"/>
    <mergeCell ref="C24:D24"/>
    <mergeCell ref="C25:D25"/>
    <mergeCell ref="C27:D27"/>
    <mergeCell ref="F52:M54"/>
    <mergeCell ref="A20:B20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C13:D13"/>
    <mergeCell ref="C14:D14"/>
    <mergeCell ref="C15:D15"/>
    <mergeCell ref="C16:D16"/>
    <mergeCell ref="C17:D17"/>
  </mergeCells>
  <phoneticPr fontId="10" type="noConversion"/>
  <conditionalFormatting sqref="J16">
    <cfRule type="cellIs" dxfId="25" priority="1" stopIfTrue="1" operator="greaterThan">
      <formula>2</formula>
    </cfRule>
    <cfRule type="cellIs" dxfId="24" priority="2" stopIfTrue="1" operator="lessThan">
      <formula>1</formula>
    </cfRule>
  </conditionalFormatting>
  <conditionalFormatting sqref="M16 M18">
    <cfRule type="cellIs" dxfId="23" priority="3" stopIfTrue="1" operator="greaterThan">
      <formula>73</formula>
    </cfRule>
    <cfRule type="cellIs" dxfId="22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9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6" r:id="rId3" name="Check Box 10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19</xdr:row>
                    <xdr:rowOff>63500</xdr:rowOff>
                  </from>
                  <to>
                    <xdr:col>9</xdr:col>
                    <xdr:colOff>1054100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4" name="Check Box 11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21</xdr:row>
                    <xdr:rowOff>63500</xdr:rowOff>
                  </from>
                  <to>
                    <xdr:col>9</xdr:col>
                    <xdr:colOff>1054100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M56"/>
  <sheetViews>
    <sheetView showGridLines="0" topLeftCell="A28" zoomScaleNormal="100" workbookViewId="0">
      <selection activeCell="F51" sqref="F51"/>
    </sheetView>
  </sheetViews>
  <sheetFormatPr baseColWidth="10" defaultColWidth="9.1640625" defaultRowHeight="13"/>
  <cols>
    <col min="1" max="1" width="35" style="1" customWidth="1"/>
    <col min="2" max="2" width="16.33203125" style="1" customWidth="1"/>
    <col min="3" max="3" width="22.6640625" style="1" customWidth="1"/>
    <col min="4" max="4" width="32" style="1" customWidth="1"/>
    <col min="5" max="5" width="1.5" style="8" customWidth="1"/>
    <col min="6" max="7" width="16.6640625" style="1" customWidth="1"/>
    <col min="8" max="8" width="8.1640625" style="1" bestFit="1" customWidth="1"/>
    <col min="9" max="13" width="16.6640625" style="1" customWidth="1"/>
    <col min="14" max="16384" width="9.1640625" style="1"/>
  </cols>
  <sheetData>
    <row r="1" spans="1:13" ht="12.75" customHeight="1">
      <c r="A1" s="111"/>
      <c r="B1" s="26"/>
      <c r="C1" s="26"/>
      <c r="D1" s="26"/>
      <c r="E1" s="27"/>
      <c r="F1" s="26"/>
      <c r="G1" s="26"/>
      <c r="H1" s="26"/>
      <c r="I1" s="26"/>
      <c r="J1" s="26"/>
      <c r="K1" s="26"/>
      <c r="L1" s="26"/>
      <c r="M1" s="26"/>
    </row>
    <row r="2" spans="1:13">
      <c r="A2" s="26"/>
      <c r="B2" s="26"/>
      <c r="C2" s="26"/>
      <c r="D2" s="26"/>
      <c r="E2" s="27"/>
      <c r="F2" s="26"/>
      <c r="G2" s="26"/>
      <c r="H2" s="26"/>
      <c r="I2" s="26"/>
      <c r="J2" s="26" t="s">
        <v>5</v>
      </c>
      <c r="K2" s="26" t="s">
        <v>5</v>
      </c>
      <c r="L2" s="26" t="s">
        <v>5</v>
      </c>
      <c r="M2" s="26"/>
    </row>
    <row r="3" spans="1:13">
      <c r="A3" s="26"/>
      <c r="B3" s="26"/>
      <c r="C3" s="26"/>
      <c r="D3" s="26"/>
      <c r="E3" s="27"/>
      <c r="F3" s="26"/>
      <c r="G3" s="26"/>
      <c r="H3" s="26"/>
      <c r="I3" s="26"/>
      <c r="J3" s="26"/>
      <c r="K3" s="26"/>
      <c r="L3" s="26"/>
      <c r="M3" s="26"/>
    </row>
    <row r="4" spans="1:13">
      <c r="A4" s="26"/>
      <c r="B4" s="26"/>
      <c r="C4" s="26"/>
      <c r="D4" s="26"/>
      <c r="E4" s="27"/>
      <c r="F4" s="26"/>
      <c r="G4" s="26"/>
      <c r="H4" s="26"/>
      <c r="I4" s="26"/>
      <c r="J4" s="26"/>
      <c r="K4" s="26"/>
      <c r="L4" s="26"/>
      <c r="M4" s="26"/>
    </row>
    <row r="5" spans="1:13">
      <c r="A5" s="26"/>
      <c r="B5" s="26"/>
      <c r="C5" s="26"/>
      <c r="D5" s="26"/>
      <c r="E5" s="27"/>
      <c r="F5" s="26"/>
      <c r="G5" s="26"/>
      <c r="H5" s="26"/>
      <c r="I5" s="26"/>
      <c r="J5" s="26"/>
      <c r="K5" s="26"/>
      <c r="L5" s="26"/>
      <c r="M5" s="26"/>
    </row>
    <row r="6" spans="1:13" ht="16">
      <c r="A6" s="26"/>
      <c r="B6" s="26"/>
      <c r="C6" s="26"/>
      <c r="D6" s="26"/>
      <c r="E6" s="27"/>
      <c r="F6" s="26"/>
      <c r="G6" s="26"/>
      <c r="H6" s="26"/>
      <c r="I6" s="26"/>
      <c r="J6" s="28" t="s">
        <v>5</v>
      </c>
      <c r="K6" s="28" t="s">
        <v>5</v>
      </c>
      <c r="L6" s="28" t="s">
        <v>5</v>
      </c>
      <c r="M6" s="29" t="s">
        <v>5</v>
      </c>
    </row>
    <row r="7" spans="1:13">
      <c r="A7" s="26"/>
      <c r="B7" s="26"/>
      <c r="C7" s="26"/>
      <c r="D7" s="26"/>
      <c r="E7" s="27"/>
      <c r="F7" s="26"/>
      <c r="G7" s="26"/>
      <c r="H7" s="26"/>
      <c r="I7" s="26"/>
      <c r="J7" s="26"/>
      <c r="K7" s="26"/>
      <c r="L7" s="26"/>
      <c r="M7" s="26"/>
    </row>
    <row r="8" spans="1:13">
      <c r="A8" s="26"/>
      <c r="B8" s="26"/>
      <c r="C8" s="26"/>
      <c r="D8" s="26"/>
      <c r="E8" s="27"/>
      <c r="F8" s="26"/>
      <c r="G8" s="26"/>
      <c r="H8" s="26"/>
      <c r="I8" s="26"/>
      <c r="J8" s="26"/>
      <c r="K8" s="26"/>
      <c r="L8" s="26"/>
      <c r="M8" s="26"/>
    </row>
    <row r="9" spans="1:13">
      <c r="A9" s="26"/>
      <c r="B9" s="26"/>
      <c r="C9" s="26"/>
      <c r="D9" s="26"/>
      <c r="E9" s="27"/>
      <c r="F9" s="26"/>
      <c r="G9" s="26"/>
      <c r="H9" s="26"/>
      <c r="I9" s="26"/>
      <c r="J9" s="26"/>
      <c r="K9" s="26"/>
      <c r="L9" s="26"/>
      <c r="M9" s="26"/>
    </row>
    <row r="10" spans="1:13" ht="23">
      <c r="A10" s="159"/>
      <c r="B10" s="159"/>
      <c r="C10" s="220" t="s">
        <v>119</v>
      </c>
      <c r="D10" s="220"/>
      <c r="E10" s="220"/>
      <c r="F10" s="220"/>
      <c r="G10" s="220"/>
      <c r="H10" s="220"/>
      <c r="I10" s="220"/>
      <c r="J10" s="220"/>
      <c r="K10" s="220"/>
      <c r="L10" s="220"/>
      <c r="M10" s="220"/>
    </row>
    <row r="11" spans="1:13" ht="23">
      <c r="A11" s="30"/>
      <c r="B11" s="30"/>
      <c r="C11" s="30"/>
      <c r="D11" s="30"/>
      <c r="E11" s="31"/>
      <c r="F11" s="30"/>
      <c r="G11" s="30"/>
      <c r="H11" s="30"/>
      <c r="I11" s="30"/>
      <c r="J11" s="30"/>
      <c r="K11" s="30"/>
      <c r="L11" s="30"/>
      <c r="M11" s="30"/>
    </row>
    <row r="12" spans="1:13" ht="20" customHeight="1">
      <c r="A12" s="225"/>
      <c r="B12" s="225"/>
      <c r="C12" s="225"/>
      <c r="D12" s="225"/>
      <c r="E12" s="32"/>
      <c r="F12" s="30"/>
      <c r="G12" s="30"/>
      <c r="H12" s="221" t="str">
        <f>+'INGRESO DE DATOS'!$D$12</f>
        <v>NOMBRE COMPLETO</v>
      </c>
      <c r="I12" s="221"/>
      <c r="J12" s="221"/>
      <c r="K12" s="221"/>
      <c r="L12" s="221"/>
      <c r="M12" s="221"/>
    </row>
    <row r="13" spans="1:13" ht="20" customHeight="1">
      <c r="A13" s="215"/>
      <c r="B13" s="215"/>
      <c r="C13" s="229"/>
      <c r="D13" s="216"/>
      <c r="E13" s="33"/>
      <c r="F13" s="26"/>
      <c r="G13" s="26"/>
      <c r="H13" s="26"/>
      <c r="I13" s="26"/>
      <c r="J13" s="26"/>
      <c r="K13" s="26"/>
      <c r="L13" s="26"/>
      <c r="M13" s="26"/>
    </row>
    <row r="14" spans="1:13" ht="20" customHeight="1">
      <c r="A14" s="215"/>
      <c r="B14" s="215"/>
      <c r="C14" s="216"/>
      <c r="D14" s="216"/>
      <c r="E14" s="33"/>
      <c r="F14" s="30"/>
      <c r="G14" s="30"/>
      <c r="H14" s="221" t="str">
        <f>+'INGRESO DE DATOS'!$D$20</f>
        <v>NOMBRE DE LA AGENCIA/AGENTE</v>
      </c>
      <c r="I14" s="221"/>
      <c r="J14" s="221"/>
      <c r="K14" s="221"/>
      <c r="L14" s="221"/>
      <c r="M14" s="221"/>
    </row>
    <row r="15" spans="1:13" ht="20" customHeight="1">
      <c r="A15" s="215"/>
      <c r="B15" s="215"/>
      <c r="C15" s="216"/>
      <c r="D15" s="216"/>
      <c r="E15" s="33"/>
      <c r="F15" s="30"/>
      <c r="G15" s="30"/>
      <c r="H15" s="26"/>
      <c r="I15" s="26"/>
      <c r="J15" s="26"/>
      <c r="K15" s="26"/>
      <c r="L15" s="26"/>
      <c r="M15" s="26"/>
    </row>
    <row r="16" spans="1:13" ht="20" customHeight="1">
      <c r="A16" s="215"/>
      <c r="B16" s="215"/>
      <c r="C16" s="216"/>
      <c r="D16" s="216"/>
      <c r="E16" s="33"/>
      <c r="F16" s="26"/>
      <c r="G16" s="26"/>
      <c r="H16" s="26"/>
      <c r="I16" s="26"/>
      <c r="J16" s="34">
        <f>+'INGRESO DE DATOS'!$G$14</f>
        <v>2</v>
      </c>
      <c r="K16" s="26"/>
      <c r="L16" s="26"/>
      <c r="M16" s="34">
        <f>+'INGRESO DE DATOS'!$G$16</f>
        <v>18</v>
      </c>
    </row>
    <row r="17" spans="1:13" s="2" customFormat="1" ht="20" customHeight="1">
      <c r="A17" s="215"/>
      <c r="B17" s="215"/>
      <c r="C17" s="216"/>
      <c r="D17" s="216"/>
      <c r="E17" s="33"/>
      <c r="F17" s="224" t="s">
        <v>72</v>
      </c>
      <c r="G17" s="224"/>
      <c r="H17" s="35"/>
      <c r="I17" s="35"/>
      <c r="J17" s="35"/>
      <c r="K17" s="35"/>
      <c r="L17" s="35"/>
      <c r="M17" s="35"/>
    </row>
    <row r="18" spans="1:13" s="2" customFormat="1" ht="20" customHeight="1">
      <c r="A18" s="215"/>
      <c r="B18" s="215"/>
      <c r="C18" s="219"/>
      <c r="D18" s="219"/>
      <c r="E18" s="36"/>
      <c r="F18" s="222">
        <f ca="1">NOW()</f>
        <v>44505.396851736114</v>
      </c>
      <c r="G18" s="223"/>
      <c r="H18" s="35"/>
      <c r="I18" s="35"/>
      <c r="J18" s="34">
        <f>+'INGRESO DE DATOS'!$J$14</f>
        <v>1</v>
      </c>
      <c r="K18" s="35"/>
      <c r="L18" s="35"/>
      <c r="M18" s="34">
        <f>+'INGRESO DE DATOS'!$J$16</f>
        <v>18</v>
      </c>
    </row>
    <row r="19" spans="1:13" s="6" customFormat="1" ht="20" customHeight="1">
      <c r="A19" s="215"/>
      <c r="B19" s="215"/>
      <c r="C19" s="219"/>
      <c r="D19" s="219"/>
      <c r="E19" s="36"/>
      <c r="F19" s="35"/>
      <c r="G19" s="37"/>
      <c r="H19" s="38"/>
      <c r="I19" s="35"/>
      <c r="J19" s="35" t="s">
        <v>5</v>
      </c>
      <c r="K19" s="35" t="s">
        <v>5</v>
      </c>
      <c r="L19" s="35" t="s">
        <v>5</v>
      </c>
      <c r="M19" s="35"/>
    </row>
    <row r="20" spans="1:13" s="6" customFormat="1" ht="20" customHeight="1">
      <c r="A20" s="215"/>
      <c r="B20" s="215"/>
      <c r="C20" s="216"/>
      <c r="D20" s="216"/>
      <c r="E20" s="33"/>
      <c r="F20" s="35"/>
      <c r="G20" s="35"/>
      <c r="H20" s="35"/>
      <c r="I20" s="78" t="b">
        <v>0</v>
      </c>
      <c r="J20" s="35"/>
      <c r="K20" s="40" t="s">
        <v>73</v>
      </c>
      <c r="L20" s="35"/>
      <c r="M20" s="35"/>
    </row>
    <row r="21" spans="1:13" s="6" customFormat="1" ht="20" customHeight="1">
      <c r="A21" s="215"/>
      <c r="B21" s="215"/>
      <c r="C21" s="216"/>
      <c r="D21" s="216"/>
      <c r="E21" s="33"/>
      <c r="F21" s="35"/>
      <c r="G21" s="35"/>
      <c r="H21" s="35"/>
      <c r="I21" s="79"/>
      <c r="J21" s="35"/>
      <c r="K21" s="40"/>
      <c r="L21" s="35"/>
      <c r="M21" s="39"/>
    </row>
    <row r="22" spans="1:13" s="7" customFormat="1" ht="20" customHeight="1">
      <c r="A22" s="215"/>
      <c r="B22" s="215"/>
      <c r="C22" s="216"/>
      <c r="D22" s="216"/>
      <c r="E22" s="33"/>
      <c r="F22" s="26"/>
      <c r="G22" s="26"/>
      <c r="H22" s="26"/>
      <c r="I22" s="78" t="b">
        <v>0</v>
      </c>
      <c r="J22" s="26"/>
      <c r="K22" s="41" t="s">
        <v>74</v>
      </c>
      <c r="L22" s="26"/>
      <c r="M22" s="26"/>
    </row>
    <row r="23" spans="1:13" s="7" customFormat="1" ht="20" customHeight="1">
      <c r="A23" s="215"/>
      <c r="B23" s="215"/>
      <c r="C23" s="216"/>
      <c r="D23" s="216"/>
      <c r="E23" s="33"/>
      <c r="F23" s="26"/>
      <c r="G23" s="26"/>
      <c r="H23" s="26"/>
      <c r="I23" s="26"/>
      <c r="J23" s="39"/>
      <c r="K23" s="41"/>
      <c r="L23" s="26"/>
      <c r="M23" s="26"/>
    </row>
    <row r="24" spans="1:13" s="7" customFormat="1" ht="20" customHeight="1">
      <c r="A24" s="215"/>
      <c r="B24" s="215"/>
      <c r="C24" s="216"/>
      <c r="D24" s="216"/>
      <c r="E24" s="33"/>
      <c r="F24" s="26"/>
      <c r="G24" s="42" t="s">
        <v>5</v>
      </c>
      <c r="H24" s="26"/>
      <c r="I24" s="26"/>
      <c r="J24" s="26"/>
      <c r="K24" s="26"/>
      <c r="L24" s="26"/>
      <c r="M24" s="26"/>
    </row>
    <row r="25" spans="1:13" s="3" customFormat="1" ht="20" customHeight="1">
      <c r="A25" s="215"/>
      <c r="B25" s="215"/>
      <c r="C25" s="216"/>
      <c r="D25" s="216"/>
      <c r="E25" s="33"/>
      <c r="F25" s="43" t="s">
        <v>81</v>
      </c>
      <c r="G25" s="44"/>
      <c r="H25" s="142" t="s">
        <v>75</v>
      </c>
      <c r="I25" s="45" t="s">
        <v>76</v>
      </c>
      <c r="J25" s="45" t="s">
        <v>77</v>
      </c>
      <c r="K25" s="45" t="s">
        <v>78</v>
      </c>
      <c r="L25" s="45" t="s">
        <v>79</v>
      </c>
      <c r="M25" s="46" t="s">
        <v>80</v>
      </c>
    </row>
    <row r="26" spans="1:13" s="4" customFormat="1" ht="20" customHeight="1">
      <c r="A26" s="215"/>
      <c r="B26" s="215"/>
      <c r="C26" s="216"/>
      <c r="D26" s="216"/>
      <c r="E26" s="33"/>
      <c r="F26" s="47" t="s">
        <v>129</v>
      </c>
      <c r="G26" s="48"/>
      <c r="H26" s="130" t="s">
        <v>130</v>
      </c>
      <c r="I26" s="48">
        <v>1000</v>
      </c>
      <c r="J26" s="48">
        <v>2000</v>
      </c>
      <c r="K26" s="48">
        <v>5000</v>
      </c>
      <c r="L26" s="48">
        <v>10000</v>
      </c>
      <c r="M26" s="49">
        <v>20000</v>
      </c>
    </row>
    <row r="27" spans="1:13" s="4" customFormat="1" ht="20" customHeight="1">
      <c r="A27" s="215"/>
      <c r="B27" s="215"/>
      <c r="C27" s="216"/>
      <c r="D27" s="216"/>
      <c r="E27" s="33"/>
      <c r="F27" s="50" t="s">
        <v>128</v>
      </c>
      <c r="G27" s="51"/>
      <c r="H27" s="132" t="s">
        <v>130</v>
      </c>
      <c r="I27" s="52">
        <v>2000</v>
      </c>
      <c r="J27" s="52">
        <v>3000</v>
      </c>
      <c r="K27" s="52">
        <v>5000</v>
      </c>
      <c r="L27" s="52">
        <v>10000</v>
      </c>
      <c r="M27" s="53">
        <v>20000</v>
      </c>
    </row>
    <row r="28" spans="1:13" s="4" customFormat="1" ht="20" customHeight="1">
      <c r="A28" s="215"/>
      <c r="B28" s="215"/>
      <c r="C28" s="216"/>
      <c r="D28" s="216"/>
      <c r="E28" s="33"/>
      <c r="F28" s="54"/>
      <c r="G28" s="54"/>
      <c r="H28" s="133"/>
      <c r="I28" s="54"/>
      <c r="J28" s="54"/>
      <c r="K28" s="54"/>
      <c r="L28" s="54"/>
      <c r="M28" s="54"/>
    </row>
    <row r="29" spans="1:13" s="4" customFormat="1" ht="20" customHeight="1">
      <c r="A29" s="215"/>
      <c r="B29" s="215"/>
      <c r="C29" s="216"/>
      <c r="D29" s="216"/>
      <c r="E29" s="33"/>
      <c r="F29" s="55"/>
      <c r="G29" s="55"/>
      <c r="H29" s="134"/>
      <c r="I29" s="55"/>
      <c r="J29" s="55"/>
      <c r="K29" s="55"/>
      <c r="L29" s="55"/>
      <c r="M29" s="55"/>
    </row>
    <row r="30" spans="1:13" s="5" customFormat="1" ht="20" customHeight="1">
      <c r="A30" s="215"/>
      <c r="B30" s="215"/>
      <c r="C30" s="217"/>
      <c r="D30" s="217"/>
      <c r="E30" s="33"/>
      <c r="F30" s="56" t="s">
        <v>27</v>
      </c>
      <c r="G30" s="57"/>
      <c r="H30" s="141"/>
      <c r="I30" s="57"/>
      <c r="J30" s="57"/>
      <c r="K30" s="57"/>
      <c r="L30" s="57"/>
      <c r="M30" s="58"/>
    </row>
    <row r="31" spans="1:13" s="4" customFormat="1" ht="20" customHeight="1">
      <c r="A31" s="215"/>
      <c r="B31" s="215"/>
      <c r="C31" s="216"/>
      <c r="D31" s="216"/>
      <c r="E31" s="33"/>
      <c r="F31" s="25" t="s">
        <v>16</v>
      </c>
      <c r="G31" s="59"/>
      <c r="H31" s="131" t="s">
        <v>130</v>
      </c>
      <c r="I31" s="60">
        <f>VLOOKUP($M$16,Tablas!$A$475:$H$498,4,TRUE)</f>
        <v>5365</v>
      </c>
      <c r="J31" s="60">
        <f>VLOOKUP($M$16,Tablas!$A$475:$H$498,5,TRUE)</f>
        <v>4208</v>
      </c>
      <c r="K31" s="60">
        <f>VLOOKUP($M$16,Tablas!$A$475:$H$498,6,TRUE)</f>
        <v>3076</v>
      </c>
      <c r="L31" s="60">
        <f>VLOOKUP($M$16,Tablas!$A$475:$H$498,7,TRUE)</f>
        <v>2567</v>
      </c>
      <c r="M31" s="59">
        <f>VLOOKUP($M$16,Tablas!$A$475:$H$498,8,TRUE)</f>
        <v>1949</v>
      </c>
    </row>
    <row r="32" spans="1:13" s="4" customFormat="1" ht="20" customHeight="1">
      <c r="A32" s="215"/>
      <c r="B32" s="215"/>
      <c r="C32" s="216"/>
      <c r="D32" s="216"/>
      <c r="E32" s="61"/>
      <c r="F32" s="62" t="s">
        <v>17</v>
      </c>
      <c r="G32" s="63"/>
      <c r="H32" s="135" t="s">
        <v>130</v>
      </c>
      <c r="I32" s="64">
        <f>IF($J$16=1,0,(VLOOKUP($M$18,Tablas!$A$475:$H$498,4,TRUE)))</f>
        <v>5365</v>
      </c>
      <c r="J32" s="64">
        <f>IF($J$16=1,0,(VLOOKUP($M$18,Tablas!$A$475:$H$498,5,TRUE)))</f>
        <v>4208</v>
      </c>
      <c r="K32" s="64">
        <f>IF($J$16=1,0,(VLOOKUP($M$18,Tablas!$A$475:$H$498,6,TRUE)))</f>
        <v>3076</v>
      </c>
      <c r="L32" s="64">
        <f>IF($J$16=1,0,(VLOOKUP($M$18,Tablas!$A$475:$H$498,7,TRUE)))</f>
        <v>2567</v>
      </c>
      <c r="M32" s="63">
        <f>IF($J$16=1,0,(VLOOKUP($M$18,Tablas!$A$475:$H$498,8,TRUE)))</f>
        <v>1949</v>
      </c>
    </row>
    <row r="33" spans="1:13" s="4" customFormat="1" ht="20" customHeight="1">
      <c r="A33" s="215"/>
      <c r="B33" s="215"/>
      <c r="C33" s="216"/>
      <c r="D33" s="216"/>
      <c r="E33" s="33"/>
      <c r="F33" s="65" t="s">
        <v>18</v>
      </c>
      <c r="G33" s="66"/>
      <c r="H33" s="135" t="s">
        <v>130</v>
      </c>
      <c r="I33" s="67">
        <f>IF($J$18=0,0,(VLOOKUP($J$18,Tablas!$A$499:$H$501,4,TRUE)))</f>
        <v>2597</v>
      </c>
      <c r="J33" s="67">
        <f>IF($J$18=0,0,(VLOOKUP($J$18,Tablas!$A$499:$H$501,5,TRUE)))</f>
        <v>1539</v>
      </c>
      <c r="K33" s="67">
        <f>IF($J$18=0,0,(VLOOKUP($J$18,Tablas!$A$499:$H$501,6,TRUE)))</f>
        <v>1251</v>
      </c>
      <c r="L33" s="67">
        <f>IF($J$18=0,0,(VLOOKUP($J$18,Tablas!$A$499:$H$501,7,TRUE)))</f>
        <v>1036</v>
      </c>
      <c r="M33" s="66">
        <f>IF($J$18=0,0,(VLOOKUP($J$18,Tablas!$A$499:$H$501,8,TRUE)))</f>
        <v>763</v>
      </c>
    </row>
    <row r="34" spans="1:13" s="4" customFormat="1" ht="20" customHeight="1">
      <c r="A34" s="215"/>
      <c r="B34" s="215"/>
      <c r="C34" s="229"/>
      <c r="D34" s="216"/>
      <c r="E34" s="33"/>
      <c r="F34" s="62" t="s">
        <v>21</v>
      </c>
      <c r="G34" s="63"/>
      <c r="H34" s="135" t="s">
        <v>130</v>
      </c>
      <c r="I34" s="64">
        <f>+IF($I$20=FALSE,0,Tablas!D$502)</f>
        <v>0</v>
      </c>
      <c r="J34" s="64">
        <f>+IF($I$20=FALSE,0,Tablas!E$502)</f>
        <v>0</v>
      </c>
      <c r="K34" s="64">
        <f>+IF($I$20=FALSE,0,Tablas!F$502)</f>
        <v>0</v>
      </c>
      <c r="L34" s="64">
        <f>+IF($I$20=FALSE,0,Tablas!G$502)</f>
        <v>0</v>
      </c>
      <c r="M34" s="63">
        <f>+IF($I$20=FALSE,0,Tablas!H$502)</f>
        <v>0</v>
      </c>
    </row>
    <row r="35" spans="1:13" s="4" customFormat="1" ht="20" customHeight="1">
      <c r="A35" s="215"/>
      <c r="B35" s="215"/>
      <c r="C35" s="229"/>
      <c r="D35" s="216"/>
      <c r="E35" s="33"/>
      <c r="F35" s="62" t="s">
        <v>23</v>
      </c>
      <c r="G35" s="63"/>
      <c r="H35" s="135" t="s">
        <v>130</v>
      </c>
      <c r="I35" s="64">
        <f>IF($I$22=FALSE,0,Tablas!D$503)</f>
        <v>0</v>
      </c>
      <c r="J35" s="64">
        <f>IF($I$22=FALSE,0,Tablas!E$503)</f>
        <v>0</v>
      </c>
      <c r="K35" s="64">
        <f>IF($I$22=FALSE,0,Tablas!F$503)</f>
        <v>0</v>
      </c>
      <c r="L35" s="64">
        <f>IF($I$22=FALSE,0,Tablas!G$503)</f>
        <v>0</v>
      </c>
      <c r="M35" s="63">
        <f>IF($I$22=FALSE,0,Tablas!H$503)</f>
        <v>0</v>
      </c>
    </row>
    <row r="36" spans="1:13" s="5" customFormat="1" ht="20" customHeight="1">
      <c r="A36" s="216"/>
      <c r="B36" s="216"/>
      <c r="C36" s="230"/>
      <c r="D36" s="230"/>
      <c r="E36" s="33"/>
      <c r="F36" s="68" t="s">
        <v>20</v>
      </c>
      <c r="G36" s="69"/>
      <c r="H36" s="131" t="s">
        <v>130</v>
      </c>
      <c r="I36" s="70">
        <f t="shared" ref="I36:M36" si="0">SUM(I31:I35)</f>
        <v>13327</v>
      </c>
      <c r="J36" s="70">
        <f t="shared" si="0"/>
        <v>9955</v>
      </c>
      <c r="K36" s="70">
        <f t="shared" si="0"/>
        <v>7403</v>
      </c>
      <c r="L36" s="70">
        <f t="shared" si="0"/>
        <v>6170</v>
      </c>
      <c r="M36" s="69">
        <f t="shared" si="0"/>
        <v>4661</v>
      </c>
    </row>
    <row r="37" spans="1:13" s="4" customFormat="1" ht="20" customHeight="1">
      <c r="A37" s="216"/>
      <c r="B37" s="216"/>
      <c r="C37" s="230"/>
      <c r="D37" s="230"/>
      <c r="E37" s="33"/>
      <c r="F37" s="62" t="s">
        <v>22</v>
      </c>
      <c r="G37" s="63"/>
      <c r="H37" s="135" t="s">
        <v>130</v>
      </c>
      <c r="I37" s="64">
        <v>75</v>
      </c>
      <c r="J37" s="64">
        <v>75</v>
      </c>
      <c r="K37" s="64">
        <v>75</v>
      </c>
      <c r="L37" s="64">
        <v>75</v>
      </c>
      <c r="M37" s="63">
        <v>75</v>
      </c>
    </row>
    <row r="38" spans="1:13" s="4" customFormat="1" ht="20" customHeight="1">
      <c r="A38" s="216"/>
      <c r="B38" s="216"/>
      <c r="C38" s="230"/>
      <c r="D38" s="230"/>
      <c r="E38" s="71"/>
      <c r="F38" s="192" t="s">
        <v>19</v>
      </c>
      <c r="G38" s="193"/>
      <c r="H38" s="194" t="s">
        <v>130</v>
      </c>
      <c r="I38" s="195">
        <f>SUM(I36:I37)</f>
        <v>13402</v>
      </c>
      <c r="J38" s="195">
        <f>SUM(J36:J37)</f>
        <v>10030</v>
      </c>
      <c r="K38" s="195">
        <f>SUM(K36:K37)</f>
        <v>7478</v>
      </c>
      <c r="L38" s="195">
        <f>SUM(L36:L37)</f>
        <v>6245</v>
      </c>
      <c r="M38" s="193">
        <f>SUM(M36:M37)</f>
        <v>4736</v>
      </c>
    </row>
    <row r="39" spans="1:13" s="4" customFormat="1" ht="20" customHeight="1">
      <c r="A39" s="216"/>
      <c r="B39" s="216"/>
      <c r="C39" s="230"/>
      <c r="D39" s="230"/>
      <c r="E39" s="71"/>
      <c r="F39" s="73"/>
      <c r="G39" s="73"/>
      <c r="H39" s="136"/>
      <c r="I39" s="73"/>
      <c r="J39" s="73"/>
      <c r="K39" s="73"/>
      <c r="L39" s="73"/>
      <c r="M39" s="55"/>
    </row>
    <row r="40" spans="1:13" s="4" customFormat="1" ht="20" customHeight="1">
      <c r="A40" s="216"/>
      <c r="B40" s="216"/>
      <c r="C40" s="230"/>
      <c r="D40" s="230"/>
      <c r="E40" s="72"/>
      <c r="F40" s="56" t="s">
        <v>26</v>
      </c>
      <c r="G40" s="57"/>
      <c r="H40" s="141"/>
      <c r="I40" s="57"/>
      <c r="J40" s="57"/>
      <c r="K40" s="57"/>
      <c r="L40" s="57"/>
      <c r="M40" s="58"/>
    </row>
    <row r="41" spans="1:13" s="5" customFormat="1" ht="20" customHeight="1">
      <c r="A41" s="216"/>
      <c r="B41" s="216"/>
      <c r="C41" s="219"/>
      <c r="D41" s="219"/>
      <c r="E41" s="72"/>
      <c r="F41" s="74" t="s">
        <v>16</v>
      </c>
      <c r="G41" s="75"/>
      <c r="H41" s="137" t="s">
        <v>130</v>
      </c>
      <c r="I41" s="64">
        <f>VLOOKUP($M$16,Tablas!$A$508:$H$531,4,TRUE)</f>
        <v>2843.4500000000003</v>
      </c>
      <c r="J41" s="64">
        <f>VLOOKUP($M$16,Tablas!$A$508:$H$531,5,TRUE)</f>
        <v>2230.2400000000002</v>
      </c>
      <c r="K41" s="64">
        <f>VLOOKUP($M$16,Tablas!$A$508:$H$531,6,TRUE)</f>
        <v>1630.28</v>
      </c>
      <c r="L41" s="64">
        <f>VLOOKUP($M$16,Tablas!$A$508:$H$531,7,TRUE)</f>
        <v>1360.51</v>
      </c>
      <c r="M41" s="63">
        <f>VLOOKUP($M$16,Tablas!$A$508:$H$531,8,TRUE)</f>
        <v>1032.97</v>
      </c>
    </row>
    <row r="42" spans="1:13" s="4" customFormat="1" ht="20" customHeight="1">
      <c r="A42" s="216"/>
      <c r="B42" s="216"/>
      <c r="C42" s="219"/>
      <c r="D42" s="219"/>
      <c r="E42" s="72"/>
      <c r="F42" s="62" t="s">
        <v>17</v>
      </c>
      <c r="G42" s="63"/>
      <c r="H42" s="137" t="s">
        <v>130</v>
      </c>
      <c r="I42" s="64">
        <f>IF($J$16=1,0,(VLOOKUP($M$18,Tablas!$A$508:$H$531,4,TRUE)))</f>
        <v>2843.4500000000003</v>
      </c>
      <c r="J42" s="64">
        <f>IF($J$16=1,0,(VLOOKUP($M$18,Tablas!$A$508:$H$531,5,TRUE)))</f>
        <v>2230.2400000000002</v>
      </c>
      <c r="K42" s="64">
        <f>IF($J$16=1,0,(VLOOKUP($M$18,Tablas!$A$508:$H$531,6,TRUE)))</f>
        <v>1630.28</v>
      </c>
      <c r="L42" s="64">
        <f>IF($J$16=1,0,(VLOOKUP($M$18,Tablas!$A$508:$H$531,7,TRUE)))</f>
        <v>1360.51</v>
      </c>
      <c r="M42" s="63">
        <f>IF($J$16=1,0,(VLOOKUP($M$18,Tablas!$A$508:$H$531,8,TRUE)))</f>
        <v>1032.97</v>
      </c>
    </row>
    <row r="43" spans="1:13" s="5" customFormat="1" ht="20" customHeight="1">
      <c r="A43" s="215"/>
      <c r="B43" s="215"/>
      <c r="C43" s="216"/>
      <c r="D43" s="216"/>
      <c r="E43" s="72"/>
      <c r="F43" s="62" t="s">
        <v>18</v>
      </c>
      <c r="G43" s="63"/>
      <c r="H43" s="137" t="s">
        <v>130</v>
      </c>
      <c r="I43" s="64">
        <f>IF($J$18=0,0,(VLOOKUP($J$18,Tablas!$A$532:$H$534,4,TRUE)))</f>
        <v>1376.41</v>
      </c>
      <c r="J43" s="64">
        <f>IF($J$18=0,0,(VLOOKUP($J$18,Tablas!$A$532:$H$534,5,TRUE)))</f>
        <v>815.67000000000007</v>
      </c>
      <c r="K43" s="64">
        <f>IF($J$18=0,0,(VLOOKUP($J$18,Tablas!$A$532:$H$534,6,TRUE)))</f>
        <v>663.03000000000009</v>
      </c>
      <c r="L43" s="64">
        <f>IF($J$18=0,0,(VLOOKUP($J$18,Tablas!$A$532:$H$534,7,TRUE)))</f>
        <v>549.08000000000004</v>
      </c>
      <c r="M43" s="63">
        <f>IF($J$18=0,0,(VLOOKUP($J$18,Tablas!$A$532:$H$534,8,TRUE)))</f>
        <v>404.39000000000004</v>
      </c>
    </row>
    <row r="44" spans="1:13" s="4" customFormat="1" ht="20" customHeight="1">
      <c r="A44" s="215"/>
      <c r="B44" s="215"/>
      <c r="C44" s="229"/>
      <c r="D44" s="216"/>
      <c r="E44" s="33"/>
      <c r="F44" s="62" t="s">
        <v>21</v>
      </c>
      <c r="G44" s="63"/>
      <c r="H44" s="137" t="s">
        <v>130</v>
      </c>
      <c r="I44" s="64">
        <f>+IF($I$20=FALSE,0,Tablas!D$535)</f>
        <v>0</v>
      </c>
      <c r="J44" s="64">
        <f>+IF($I$20=FALSE,0,Tablas!E$535)</f>
        <v>0</v>
      </c>
      <c r="K44" s="64">
        <f>+IF($I$20=FALSE,0,Tablas!F$535)</f>
        <v>0</v>
      </c>
      <c r="L44" s="64">
        <f>+IF($I$20=FALSE,0,Tablas!G$535)</f>
        <v>0</v>
      </c>
      <c r="M44" s="63">
        <f>+IF($I$20=FALSE,0,Tablas!H$535)</f>
        <v>0</v>
      </c>
    </row>
    <row r="45" spans="1:13" s="4" customFormat="1" ht="20" customHeight="1">
      <c r="A45" s="215"/>
      <c r="B45" s="215"/>
      <c r="C45" s="238"/>
      <c r="D45" s="238"/>
      <c r="E45" s="33"/>
      <c r="F45" s="62" t="s">
        <v>23</v>
      </c>
      <c r="G45" s="63"/>
      <c r="H45" s="137" t="s">
        <v>130</v>
      </c>
      <c r="I45" s="64">
        <f>IF($I$22=FALSE,0,Tablas!D$536)</f>
        <v>0</v>
      </c>
      <c r="J45" s="64">
        <f>IF($I$22=FALSE,0,Tablas!E$536)</f>
        <v>0</v>
      </c>
      <c r="K45" s="64">
        <f>IF($I$22=FALSE,0,Tablas!F$536)</f>
        <v>0</v>
      </c>
      <c r="L45" s="64">
        <f>IF($I$22=FALSE,0,Tablas!G$536)</f>
        <v>0</v>
      </c>
      <c r="M45" s="63">
        <f>IF($I$22=FALSE,0,Tablas!H$536)</f>
        <v>0</v>
      </c>
    </row>
    <row r="46" spans="1:13" s="4" customFormat="1" ht="20" customHeight="1">
      <c r="A46" s="215"/>
      <c r="B46" s="215"/>
      <c r="C46" s="229"/>
      <c r="D46" s="216"/>
      <c r="E46" s="33"/>
      <c r="F46" s="68" t="s">
        <v>20</v>
      </c>
      <c r="G46" s="69"/>
      <c r="H46" s="131" t="s">
        <v>130</v>
      </c>
      <c r="I46" s="70">
        <f t="shared" ref="I46:M46" si="1">SUM(I41:I45)</f>
        <v>7063.31</v>
      </c>
      <c r="J46" s="70">
        <f t="shared" si="1"/>
        <v>5276.1500000000005</v>
      </c>
      <c r="K46" s="70">
        <f t="shared" si="1"/>
        <v>3923.59</v>
      </c>
      <c r="L46" s="70">
        <f t="shared" si="1"/>
        <v>3270.1</v>
      </c>
      <c r="M46" s="69">
        <f t="shared" si="1"/>
        <v>2470.33</v>
      </c>
    </row>
    <row r="47" spans="1:13" s="4" customFormat="1" ht="20" customHeight="1">
      <c r="A47" s="215"/>
      <c r="B47" s="215"/>
      <c r="C47" s="216"/>
      <c r="D47" s="216"/>
      <c r="E47" s="33"/>
      <c r="F47" s="62" t="s">
        <v>22</v>
      </c>
      <c r="G47" s="63"/>
      <c r="H47" s="135" t="s">
        <v>130</v>
      </c>
      <c r="I47" s="64">
        <v>75</v>
      </c>
      <c r="J47" s="64">
        <v>75</v>
      </c>
      <c r="K47" s="64">
        <v>75</v>
      </c>
      <c r="L47" s="64">
        <v>75</v>
      </c>
      <c r="M47" s="63">
        <v>75</v>
      </c>
    </row>
    <row r="48" spans="1:13" s="4" customFormat="1" ht="20" customHeight="1">
      <c r="A48" s="218"/>
      <c r="B48" s="218"/>
      <c r="C48" s="245"/>
      <c r="D48" s="245"/>
      <c r="E48" s="33"/>
      <c r="F48" s="196" t="s">
        <v>24</v>
      </c>
      <c r="G48" s="197"/>
      <c r="H48" s="198" t="s">
        <v>130</v>
      </c>
      <c r="I48" s="199">
        <f>SUM(I46:I47)</f>
        <v>7138.31</v>
      </c>
      <c r="J48" s="199">
        <f>SUM(J46:J47)</f>
        <v>5351.1500000000005</v>
      </c>
      <c r="K48" s="199">
        <f>SUM(K46:K47)</f>
        <v>3998.59</v>
      </c>
      <c r="L48" s="199">
        <f>SUM(L46:L47)</f>
        <v>3345.1</v>
      </c>
      <c r="M48" s="197">
        <f>SUM(M46:M47)</f>
        <v>2545.33</v>
      </c>
    </row>
    <row r="49" spans="1:13" s="5" customFormat="1" ht="20" customHeight="1">
      <c r="A49" s="218"/>
      <c r="B49" s="218"/>
      <c r="C49" s="245"/>
      <c r="D49" s="245"/>
      <c r="E49" s="33"/>
      <c r="F49" s="200" t="s">
        <v>25</v>
      </c>
      <c r="G49" s="201"/>
      <c r="H49" s="202" t="s">
        <v>130</v>
      </c>
      <c r="I49" s="203">
        <f>I46</f>
        <v>7063.31</v>
      </c>
      <c r="J49" s="203">
        <f t="shared" ref="J49:M49" si="2">J46</f>
        <v>5276.1500000000005</v>
      </c>
      <c r="K49" s="203">
        <f t="shared" si="2"/>
        <v>3923.59</v>
      </c>
      <c r="L49" s="203">
        <f t="shared" si="2"/>
        <v>3270.1</v>
      </c>
      <c r="M49" s="203">
        <f t="shared" si="2"/>
        <v>2470.33</v>
      </c>
    </row>
    <row r="50" spans="1:13" s="4" customFormat="1" ht="20" customHeight="1">
      <c r="A50" s="246"/>
      <c r="B50" s="246"/>
      <c r="C50" s="247"/>
      <c r="D50" s="248"/>
      <c r="E50" s="33"/>
      <c r="F50" s="235" t="s">
        <v>143</v>
      </c>
      <c r="G50" s="236"/>
      <c r="H50" s="236"/>
      <c r="I50" s="236"/>
      <c r="J50" s="236"/>
      <c r="K50" s="236"/>
      <c r="L50" s="236"/>
      <c r="M50" s="237"/>
    </row>
    <row r="51" spans="1:13" s="4" customFormat="1" ht="23" customHeight="1">
      <c r="A51" s="231"/>
      <c r="B51" s="231"/>
      <c r="C51" s="232"/>
      <c r="D51" s="232"/>
      <c r="E51" s="71"/>
      <c r="F51" s="1"/>
      <c r="G51" s="1"/>
      <c r="H51" s="1"/>
      <c r="I51" s="1"/>
      <c r="J51" s="1"/>
      <c r="K51" s="1"/>
      <c r="L51" s="1"/>
      <c r="M51" s="1"/>
    </row>
    <row r="52" spans="1:13" s="4" customFormat="1" ht="27.75" customHeight="1">
      <c r="A52" s="1"/>
      <c r="B52" s="1" t="s">
        <v>5</v>
      </c>
      <c r="C52" s="1"/>
      <c r="D52" s="1"/>
      <c r="E52" s="71"/>
      <c r="F52" s="214" t="s">
        <v>137</v>
      </c>
      <c r="G52" s="214"/>
      <c r="H52" s="214"/>
      <c r="I52" s="214"/>
      <c r="J52" s="214"/>
      <c r="K52" s="214"/>
      <c r="L52" s="214"/>
      <c r="M52" s="214"/>
    </row>
    <row r="53" spans="1:13" s="4" customFormat="1" ht="20" hidden="1" customHeight="1">
      <c r="A53" s="1"/>
      <c r="B53" s="1"/>
      <c r="C53" s="1"/>
      <c r="D53" s="1"/>
      <c r="E53" s="76"/>
      <c r="F53" s="214"/>
      <c r="G53" s="214"/>
      <c r="H53" s="214"/>
      <c r="I53" s="214"/>
      <c r="J53" s="214"/>
      <c r="K53" s="214"/>
      <c r="L53" s="214"/>
      <c r="M53" s="214"/>
    </row>
    <row r="54" spans="1:13" s="5" customFormat="1" ht="20" customHeight="1">
      <c r="A54" s="1"/>
      <c r="B54" s="1"/>
      <c r="C54" s="1"/>
      <c r="D54" s="1"/>
      <c r="E54" s="33"/>
      <c r="F54" s="214"/>
      <c r="G54" s="214"/>
      <c r="H54" s="214"/>
      <c r="I54" s="214"/>
      <c r="J54" s="214"/>
      <c r="K54" s="214"/>
      <c r="L54" s="214"/>
      <c r="M54" s="214"/>
    </row>
    <row r="55" spans="1:13" s="5" customFormat="1" ht="20" customHeight="1">
      <c r="A55" s="1"/>
      <c r="B55" s="1"/>
      <c r="C55" s="1"/>
      <c r="D55" s="1"/>
      <c r="E55" s="36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E56" s="36"/>
    </row>
  </sheetData>
  <sheetProtection algorithmName="SHA-512" hashValue="JZ/XRjOYmuG/w/ztPikp5gkrOGv1OClfbPlieANEyFRkbRAfJy1em8Nl5fqeHyQ6g/zviBuBMNgQZsMjJAhTJQ==" saltValue="AcUQQQVfo+w2UfegUHuKIQ==" spinCount="100000" sheet="1" objects="1" scenarios="1"/>
  <mergeCells count="68">
    <mergeCell ref="A51:B51"/>
    <mergeCell ref="C51:D51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A16:B16"/>
    <mergeCell ref="A17:B17"/>
    <mergeCell ref="A20:B20"/>
    <mergeCell ref="A29:B29"/>
    <mergeCell ref="C29:D29"/>
    <mergeCell ref="C10:M10"/>
    <mergeCell ref="F50:M50"/>
    <mergeCell ref="C13:D13"/>
    <mergeCell ref="C14:D14"/>
    <mergeCell ref="C15:D15"/>
    <mergeCell ref="C16:D16"/>
    <mergeCell ref="C28:D28"/>
    <mergeCell ref="C17:D17"/>
    <mergeCell ref="C21:D21"/>
    <mergeCell ref="C18:D19"/>
    <mergeCell ref="C30:D30"/>
    <mergeCell ref="C31:D31"/>
    <mergeCell ref="C24:D24"/>
    <mergeCell ref="C25:D25"/>
    <mergeCell ref="C20:D20"/>
    <mergeCell ref="C34:D34"/>
    <mergeCell ref="A33:B33"/>
    <mergeCell ref="C26:D26"/>
    <mergeCell ref="A26:B26"/>
    <mergeCell ref="A27:B27"/>
    <mergeCell ref="C27:D27"/>
    <mergeCell ref="C33:D33"/>
    <mergeCell ref="C22:D22"/>
    <mergeCell ref="C23:D23"/>
    <mergeCell ref="C32:D32"/>
    <mergeCell ref="A28:B28"/>
    <mergeCell ref="A30:B30"/>
    <mergeCell ref="A31:B32"/>
    <mergeCell ref="A21:B22"/>
    <mergeCell ref="A23:B24"/>
    <mergeCell ref="A25:B25"/>
    <mergeCell ref="C36:D40"/>
    <mergeCell ref="A34:B34"/>
    <mergeCell ref="A35:B35"/>
    <mergeCell ref="A36:B42"/>
    <mergeCell ref="C41:D42"/>
    <mergeCell ref="F52:M54"/>
    <mergeCell ref="A43:B43"/>
    <mergeCell ref="C35:D35"/>
    <mergeCell ref="C48:D49"/>
    <mergeCell ref="A48:B49"/>
    <mergeCell ref="C46:D46"/>
    <mergeCell ref="C47:D47"/>
    <mergeCell ref="C44:D44"/>
    <mergeCell ref="A46:B46"/>
    <mergeCell ref="A47:B47"/>
    <mergeCell ref="A44:B44"/>
    <mergeCell ref="A45:B45"/>
    <mergeCell ref="C45:D45"/>
    <mergeCell ref="C43:D43"/>
    <mergeCell ref="A50:B50"/>
    <mergeCell ref="C50:D50"/>
  </mergeCells>
  <phoneticPr fontId="10" type="noConversion"/>
  <conditionalFormatting sqref="J16">
    <cfRule type="cellIs" dxfId="21" priority="1" stopIfTrue="1" operator="greaterThan">
      <formula>2</formula>
    </cfRule>
    <cfRule type="cellIs" dxfId="20" priority="2" stopIfTrue="1" operator="lessThan">
      <formula>1</formula>
    </cfRule>
  </conditionalFormatting>
  <conditionalFormatting sqref="M16 M18">
    <cfRule type="cellIs" dxfId="19" priority="3" stopIfTrue="1" operator="greaterThan">
      <formula>73</formula>
    </cfRule>
    <cfRule type="cellIs" dxfId="18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9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0" r:id="rId3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19</xdr:row>
                    <xdr:rowOff>63500</xdr:rowOff>
                  </from>
                  <to>
                    <xdr:col>9</xdr:col>
                    <xdr:colOff>1092200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4" name="Check Box 11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63500</xdr:rowOff>
                  </from>
                  <to>
                    <xdr:col>9</xdr:col>
                    <xdr:colOff>1092200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M55"/>
  <sheetViews>
    <sheetView showGridLines="0" zoomScaleNormal="100" workbookViewId="0"/>
  </sheetViews>
  <sheetFormatPr baseColWidth="10" defaultColWidth="9.1640625" defaultRowHeight="13"/>
  <cols>
    <col min="1" max="1" width="35" style="1" customWidth="1"/>
    <col min="2" max="2" width="12.5" style="1" customWidth="1"/>
    <col min="3" max="3" width="22.6640625" style="1" customWidth="1"/>
    <col min="4" max="4" width="29.33203125" style="1" customWidth="1"/>
    <col min="5" max="5" width="1.5" style="8" customWidth="1"/>
    <col min="6" max="11" width="16.6640625" style="1" customWidth="1"/>
    <col min="12" max="12" width="20.1640625" style="1" customWidth="1"/>
    <col min="13" max="13" width="19" style="1" customWidth="1"/>
    <col min="14" max="16384" width="9.1640625" style="1"/>
  </cols>
  <sheetData>
    <row r="1" spans="1:13" ht="12.75" customHeight="1">
      <c r="A1" s="111"/>
      <c r="B1" s="26"/>
      <c r="C1" s="26"/>
      <c r="D1" s="26"/>
      <c r="E1" s="27"/>
      <c r="F1" s="26"/>
      <c r="G1" s="26"/>
      <c r="H1" s="26"/>
      <c r="I1" s="26"/>
      <c r="J1" s="26"/>
      <c r="K1" s="26"/>
      <c r="L1" s="26"/>
      <c r="M1" s="26"/>
    </row>
    <row r="2" spans="1:13">
      <c r="A2" s="26"/>
      <c r="B2" s="26"/>
      <c r="C2" s="26"/>
      <c r="D2" s="26"/>
      <c r="E2" s="27"/>
      <c r="F2" s="26"/>
      <c r="G2" s="26"/>
      <c r="H2" s="26"/>
      <c r="I2" s="26"/>
      <c r="J2" s="26" t="s">
        <v>5</v>
      </c>
      <c r="K2" s="26" t="s">
        <v>5</v>
      </c>
      <c r="L2" s="26" t="s">
        <v>5</v>
      </c>
      <c r="M2" s="26"/>
    </row>
    <row r="3" spans="1:13">
      <c r="A3" s="26"/>
      <c r="B3" s="26"/>
      <c r="C3" s="26"/>
      <c r="D3" s="26"/>
      <c r="E3" s="27"/>
      <c r="F3" s="26"/>
      <c r="G3" s="26"/>
      <c r="H3" s="26"/>
      <c r="I3" s="26"/>
      <c r="J3" s="26"/>
      <c r="K3" s="26"/>
      <c r="L3" s="26"/>
      <c r="M3" s="26"/>
    </row>
    <row r="4" spans="1:13">
      <c r="A4" s="26"/>
      <c r="B4" s="26"/>
      <c r="C4" s="26"/>
      <c r="D4" s="26"/>
      <c r="E4" s="27"/>
      <c r="F4" s="26"/>
      <c r="G4" s="26"/>
      <c r="H4" s="26"/>
      <c r="I4" s="26"/>
      <c r="J4" s="26"/>
      <c r="K4" s="26"/>
      <c r="L4" s="26"/>
      <c r="M4" s="26"/>
    </row>
    <row r="5" spans="1:13">
      <c r="A5" s="26"/>
      <c r="B5" s="26"/>
      <c r="C5" s="26"/>
      <c r="D5" s="26"/>
      <c r="E5" s="27"/>
      <c r="F5" s="26"/>
      <c r="G5" s="26"/>
      <c r="H5" s="26"/>
      <c r="I5" s="26"/>
      <c r="J5" s="26"/>
      <c r="K5" s="26"/>
      <c r="L5" s="26"/>
      <c r="M5" s="26"/>
    </row>
    <row r="6" spans="1:13" ht="16">
      <c r="A6" s="26"/>
      <c r="B6" s="26"/>
      <c r="C6" s="26"/>
      <c r="D6" s="26"/>
      <c r="E6" s="27"/>
      <c r="F6" s="26"/>
      <c r="G6" s="26"/>
      <c r="H6" s="26"/>
      <c r="I6" s="26"/>
      <c r="J6" s="28" t="s">
        <v>5</v>
      </c>
      <c r="K6" s="28" t="s">
        <v>5</v>
      </c>
      <c r="L6" s="28" t="s">
        <v>5</v>
      </c>
      <c r="M6" s="29" t="s">
        <v>5</v>
      </c>
    </row>
    <row r="7" spans="1:13">
      <c r="A7" s="26"/>
      <c r="B7" s="26"/>
      <c r="C7" s="26"/>
      <c r="D7" s="26"/>
      <c r="E7" s="27"/>
      <c r="F7" s="26"/>
      <c r="G7" s="26"/>
      <c r="H7" s="26"/>
      <c r="I7" s="26"/>
      <c r="J7" s="26"/>
      <c r="K7" s="26"/>
      <c r="L7" s="26"/>
      <c r="M7" s="26"/>
    </row>
    <row r="8" spans="1:13">
      <c r="A8" s="26"/>
      <c r="B8" s="26"/>
      <c r="C8" s="26"/>
      <c r="D8" s="26"/>
      <c r="E8" s="27"/>
      <c r="F8" s="26"/>
      <c r="G8" s="26"/>
      <c r="H8" s="26"/>
      <c r="I8" s="26"/>
      <c r="J8" s="26"/>
      <c r="K8" s="26"/>
      <c r="L8" s="26"/>
      <c r="M8" s="26"/>
    </row>
    <row r="9" spans="1:13">
      <c r="A9" s="26"/>
      <c r="B9" s="26"/>
      <c r="C9" s="26"/>
      <c r="D9" s="26"/>
      <c r="E9" s="27"/>
      <c r="F9" s="26"/>
      <c r="G9" s="26"/>
      <c r="H9" s="26"/>
      <c r="I9" s="26"/>
      <c r="J9" s="26"/>
      <c r="K9" s="26"/>
      <c r="L9" s="26"/>
      <c r="M9" s="26"/>
    </row>
    <row r="10" spans="1:13" ht="23">
      <c r="A10" s="159"/>
      <c r="B10" s="159"/>
      <c r="C10" s="220" t="s">
        <v>135</v>
      </c>
      <c r="D10" s="220"/>
      <c r="E10" s="220"/>
      <c r="F10" s="220"/>
      <c r="G10" s="220"/>
      <c r="H10" s="220"/>
      <c r="I10" s="220"/>
      <c r="J10" s="220"/>
      <c r="K10" s="220"/>
      <c r="L10" s="220"/>
      <c r="M10" s="220"/>
    </row>
    <row r="11" spans="1:13" ht="23">
      <c r="A11" s="30"/>
      <c r="B11" s="30"/>
      <c r="C11" s="30"/>
      <c r="D11" s="30"/>
      <c r="E11" s="31"/>
      <c r="F11" s="30"/>
      <c r="G11" s="30"/>
      <c r="H11" s="30"/>
      <c r="I11" s="30"/>
      <c r="J11" s="30"/>
      <c r="K11" s="30"/>
      <c r="L11" s="30"/>
      <c r="M11" s="30"/>
    </row>
    <row r="12" spans="1:13" ht="20" customHeight="1">
      <c r="A12" s="225"/>
      <c r="B12" s="225"/>
      <c r="C12" s="225"/>
      <c r="D12" s="225"/>
      <c r="E12" s="32"/>
      <c r="F12" s="30"/>
      <c r="G12" s="30"/>
      <c r="H12" s="221" t="str">
        <f>+'INGRESO DE DATOS'!$D$12</f>
        <v>NOMBRE COMPLETO</v>
      </c>
      <c r="I12" s="221"/>
      <c r="J12" s="221"/>
      <c r="K12" s="221"/>
      <c r="L12" s="221"/>
      <c r="M12" s="221"/>
    </row>
    <row r="13" spans="1:13" ht="20" customHeight="1">
      <c r="A13" s="215"/>
      <c r="B13" s="215"/>
      <c r="C13" s="229"/>
      <c r="D13" s="216"/>
      <c r="E13" s="33"/>
      <c r="F13" s="26"/>
      <c r="G13" s="26"/>
      <c r="H13" s="26"/>
      <c r="I13" s="26"/>
      <c r="J13" s="26"/>
      <c r="K13" s="26"/>
      <c r="L13" s="26"/>
      <c r="M13" s="26"/>
    </row>
    <row r="14" spans="1:13" ht="20" customHeight="1">
      <c r="A14" s="215"/>
      <c r="B14" s="215"/>
      <c r="C14" s="216"/>
      <c r="D14" s="216"/>
      <c r="E14" s="33"/>
      <c r="F14" s="30"/>
      <c r="G14" s="30"/>
      <c r="H14" s="221" t="str">
        <f>+'INGRESO DE DATOS'!$D$20</f>
        <v>NOMBRE DE LA AGENCIA/AGENTE</v>
      </c>
      <c r="I14" s="221"/>
      <c r="J14" s="221"/>
      <c r="K14" s="221"/>
      <c r="L14" s="221"/>
      <c r="M14" s="221"/>
    </row>
    <row r="15" spans="1:13" ht="20" customHeight="1">
      <c r="A15" s="215"/>
      <c r="B15" s="215"/>
      <c r="C15" s="216"/>
      <c r="D15" s="216"/>
      <c r="E15" s="33"/>
      <c r="F15" s="30"/>
      <c r="G15" s="30"/>
      <c r="H15" s="26"/>
      <c r="I15" s="26"/>
      <c r="J15" s="26"/>
      <c r="K15" s="26"/>
      <c r="L15" s="26"/>
      <c r="M15" s="26"/>
    </row>
    <row r="16" spans="1:13" ht="20" customHeight="1">
      <c r="A16" s="215"/>
      <c r="B16" s="215"/>
      <c r="C16" s="216"/>
      <c r="D16" s="216"/>
      <c r="E16" s="33"/>
      <c r="F16" s="26"/>
      <c r="G16" s="26"/>
      <c r="H16" s="26"/>
      <c r="I16" s="26"/>
      <c r="J16" s="34">
        <f>+'INGRESO DE DATOS'!$G$14</f>
        <v>2</v>
      </c>
      <c r="K16" s="26"/>
      <c r="L16" s="26"/>
      <c r="M16" s="34">
        <f>+'INGRESO DE DATOS'!$G$16</f>
        <v>18</v>
      </c>
    </row>
    <row r="17" spans="1:13" s="2" customFormat="1" ht="20" customHeight="1">
      <c r="A17" s="215"/>
      <c r="B17" s="215"/>
      <c r="C17" s="216"/>
      <c r="D17" s="216"/>
      <c r="E17" s="33"/>
      <c r="F17" s="224" t="s">
        <v>72</v>
      </c>
      <c r="G17" s="224"/>
      <c r="H17" s="35"/>
      <c r="I17" s="35"/>
      <c r="J17" s="35"/>
      <c r="K17" s="35"/>
      <c r="L17" s="35"/>
      <c r="M17" s="35"/>
    </row>
    <row r="18" spans="1:13" s="2" customFormat="1" ht="20" customHeight="1">
      <c r="A18" s="215"/>
      <c r="B18" s="215"/>
      <c r="C18" s="219"/>
      <c r="D18" s="219"/>
      <c r="E18" s="36"/>
      <c r="F18" s="222">
        <f ca="1">NOW()</f>
        <v>44505.396851736114</v>
      </c>
      <c r="G18" s="223"/>
      <c r="H18" s="35"/>
      <c r="I18" s="35"/>
      <c r="J18" s="34">
        <f>+'INGRESO DE DATOS'!$J$14</f>
        <v>1</v>
      </c>
      <c r="K18" s="35"/>
      <c r="L18" s="35"/>
      <c r="M18" s="34">
        <f>+'INGRESO DE DATOS'!$J$16</f>
        <v>18</v>
      </c>
    </row>
    <row r="19" spans="1:13" s="6" customFormat="1" ht="20" customHeight="1">
      <c r="A19" s="215"/>
      <c r="B19" s="215"/>
      <c r="C19" s="219"/>
      <c r="D19" s="219"/>
      <c r="E19" s="36"/>
      <c r="F19" s="35"/>
      <c r="G19" s="37"/>
      <c r="H19" s="38"/>
      <c r="I19" s="35"/>
      <c r="J19" s="35" t="s">
        <v>5</v>
      </c>
      <c r="K19" s="35" t="s">
        <v>5</v>
      </c>
      <c r="L19" s="35" t="s">
        <v>5</v>
      </c>
      <c r="M19" s="35"/>
    </row>
    <row r="20" spans="1:13" s="6" customFormat="1" ht="20" customHeight="1">
      <c r="A20" s="215"/>
      <c r="B20" s="215"/>
      <c r="C20" s="216"/>
      <c r="D20" s="216"/>
      <c r="E20" s="33"/>
      <c r="F20" s="35"/>
      <c r="G20" s="35"/>
      <c r="H20" s="35"/>
      <c r="I20" s="35"/>
      <c r="J20" s="39" t="b">
        <v>1</v>
      </c>
      <c r="K20" s="40"/>
      <c r="L20" s="35"/>
      <c r="M20" s="34">
        <f>IF(M16&gt;=M18,M16,M18)</f>
        <v>18</v>
      </c>
    </row>
    <row r="21" spans="1:13" s="6" customFormat="1" ht="20" customHeight="1" thickBot="1">
      <c r="A21" s="215"/>
      <c r="B21" s="215"/>
      <c r="C21" s="216"/>
      <c r="D21" s="216"/>
      <c r="E21" s="33"/>
      <c r="F21" s="35"/>
      <c r="G21" s="35"/>
      <c r="H21" s="35"/>
      <c r="I21" s="35"/>
      <c r="J21" s="35"/>
      <c r="K21" s="40"/>
      <c r="L21" s="35"/>
      <c r="M21" s="39"/>
    </row>
    <row r="22" spans="1:13" s="7" customFormat="1" ht="20" customHeight="1">
      <c r="A22" s="215"/>
      <c r="B22" s="215"/>
      <c r="C22" s="216"/>
      <c r="D22" s="216"/>
      <c r="E22" s="33"/>
      <c r="F22" s="267" t="s">
        <v>95</v>
      </c>
      <c r="G22" s="268"/>
      <c r="H22" s="268"/>
      <c r="I22" s="268" t="s">
        <v>105</v>
      </c>
      <c r="J22" s="271"/>
      <c r="K22" s="267" t="s">
        <v>74</v>
      </c>
      <c r="L22" s="268"/>
      <c r="M22" s="271"/>
    </row>
    <row r="23" spans="1:13" s="7" customFormat="1" ht="20" customHeight="1" thickBot="1">
      <c r="A23" s="215"/>
      <c r="B23" s="215"/>
      <c r="C23" s="216"/>
      <c r="D23" s="216"/>
      <c r="E23" s="33"/>
      <c r="F23" s="269"/>
      <c r="G23" s="270"/>
      <c r="H23" s="270"/>
      <c r="I23" s="270"/>
      <c r="J23" s="272"/>
      <c r="K23" s="285"/>
      <c r="L23" s="286"/>
      <c r="M23" s="287"/>
    </row>
    <row r="24" spans="1:13" s="7" customFormat="1" ht="20" customHeight="1">
      <c r="A24" s="215"/>
      <c r="B24" s="215"/>
      <c r="C24" s="216"/>
      <c r="D24" s="216"/>
      <c r="E24" s="33"/>
      <c r="F24" s="275" t="s">
        <v>110</v>
      </c>
      <c r="G24" s="276"/>
      <c r="H24" s="276"/>
      <c r="I24" s="273">
        <v>150000</v>
      </c>
      <c r="J24" s="274"/>
      <c r="K24" s="257" t="s">
        <v>106</v>
      </c>
      <c r="L24" s="258"/>
      <c r="M24" s="84" t="s">
        <v>108</v>
      </c>
    </row>
    <row r="25" spans="1:13" s="3" customFormat="1" ht="20" customHeight="1" thickBot="1">
      <c r="A25" s="215"/>
      <c r="B25" s="215"/>
      <c r="C25" s="216"/>
      <c r="D25" s="216"/>
      <c r="E25" s="33"/>
      <c r="F25" s="277"/>
      <c r="G25" s="278"/>
      <c r="H25" s="278"/>
      <c r="I25" s="253" t="s">
        <v>104</v>
      </c>
      <c r="J25" s="254"/>
      <c r="K25" s="259"/>
      <c r="L25" s="260"/>
      <c r="M25" s="85" t="s">
        <v>107</v>
      </c>
    </row>
    <row r="26" spans="1:13" s="4" customFormat="1" ht="20" customHeight="1">
      <c r="A26" s="215"/>
      <c r="B26" s="215"/>
      <c r="C26" s="216"/>
      <c r="D26" s="216"/>
      <c r="E26" s="33"/>
      <c r="F26" s="279" t="s">
        <v>111</v>
      </c>
      <c r="G26" s="280"/>
      <c r="H26" s="280"/>
      <c r="I26" s="255">
        <v>150000</v>
      </c>
      <c r="J26" s="256"/>
      <c r="K26" s="290" t="s">
        <v>96</v>
      </c>
      <c r="L26" s="291"/>
      <c r="M26" s="80">
        <v>300000</v>
      </c>
    </row>
    <row r="27" spans="1:13" s="4" customFormat="1" ht="20" customHeight="1">
      <c r="A27" s="215"/>
      <c r="B27" s="215"/>
      <c r="C27" s="216"/>
      <c r="D27" s="216"/>
      <c r="E27" s="33"/>
      <c r="F27" s="279"/>
      <c r="G27" s="280"/>
      <c r="H27" s="280"/>
      <c r="I27" s="249" t="s">
        <v>104</v>
      </c>
      <c r="J27" s="250"/>
      <c r="K27" s="281" t="s">
        <v>97</v>
      </c>
      <c r="L27" s="282"/>
      <c r="M27" s="81">
        <v>300000</v>
      </c>
    </row>
    <row r="28" spans="1:13" s="4" customFormat="1" ht="20" customHeight="1">
      <c r="A28" s="215"/>
      <c r="B28" s="215"/>
      <c r="C28" s="216"/>
      <c r="D28" s="216"/>
      <c r="E28" s="33"/>
      <c r="F28" s="277" t="s">
        <v>112</v>
      </c>
      <c r="G28" s="278"/>
      <c r="H28" s="278"/>
      <c r="I28" s="251">
        <v>200000</v>
      </c>
      <c r="J28" s="252"/>
      <c r="K28" s="292" t="s">
        <v>98</v>
      </c>
      <c r="L28" s="293"/>
      <c r="M28" s="82">
        <v>250000</v>
      </c>
    </row>
    <row r="29" spans="1:13" s="4" customFormat="1" ht="20" customHeight="1">
      <c r="A29" s="215"/>
      <c r="B29" s="215"/>
      <c r="C29" s="216"/>
      <c r="D29" s="216"/>
      <c r="E29" s="33"/>
      <c r="F29" s="277"/>
      <c r="G29" s="278"/>
      <c r="H29" s="278"/>
      <c r="I29" s="253" t="s">
        <v>104</v>
      </c>
      <c r="J29" s="254"/>
      <c r="K29" s="281" t="s">
        <v>99</v>
      </c>
      <c r="L29" s="282"/>
      <c r="M29" s="81">
        <v>250000</v>
      </c>
    </row>
    <row r="30" spans="1:13" s="5" customFormat="1" ht="20" customHeight="1">
      <c r="A30" s="215"/>
      <c r="B30" s="215"/>
      <c r="C30" s="217"/>
      <c r="D30" s="217"/>
      <c r="E30" s="33"/>
      <c r="F30" s="281" t="s">
        <v>113</v>
      </c>
      <c r="G30" s="282"/>
      <c r="H30" s="282"/>
      <c r="I30" s="255">
        <v>150000</v>
      </c>
      <c r="J30" s="256"/>
      <c r="K30" s="292" t="s">
        <v>100</v>
      </c>
      <c r="L30" s="293"/>
      <c r="M30" s="82">
        <v>300000</v>
      </c>
    </row>
    <row r="31" spans="1:13" s="4" customFormat="1" ht="20" customHeight="1">
      <c r="A31" s="215"/>
      <c r="B31" s="215"/>
      <c r="C31" s="216"/>
      <c r="D31" s="216"/>
      <c r="E31" s="33"/>
      <c r="F31" s="281"/>
      <c r="G31" s="282"/>
      <c r="H31" s="282"/>
      <c r="I31" s="249" t="s">
        <v>104</v>
      </c>
      <c r="J31" s="250"/>
      <c r="K31" s="281" t="s">
        <v>101</v>
      </c>
      <c r="L31" s="282"/>
      <c r="M31" s="81">
        <v>200000</v>
      </c>
    </row>
    <row r="32" spans="1:13" s="4" customFormat="1" ht="20" customHeight="1">
      <c r="A32" s="215"/>
      <c r="B32" s="215"/>
      <c r="C32" s="216"/>
      <c r="D32" s="216"/>
      <c r="E32" s="61"/>
      <c r="F32" s="277" t="s">
        <v>114</v>
      </c>
      <c r="G32" s="278"/>
      <c r="H32" s="278"/>
      <c r="I32" s="251">
        <v>100000</v>
      </c>
      <c r="J32" s="252"/>
      <c r="K32" s="292" t="s">
        <v>102</v>
      </c>
      <c r="L32" s="293"/>
      <c r="M32" s="82">
        <v>200000</v>
      </c>
    </row>
    <row r="33" spans="1:13" s="4" customFormat="1" ht="20" customHeight="1">
      <c r="A33" s="215"/>
      <c r="B33" s="215"/>
      <c r="C33" s="216"/>
      <c r="D33" s="216"/>
      <c r="E33" s="33"/>
      <c r="F33" s="277"/>
      <c r="G33" s="278"/>
      <c r="H33" s="278"/>
      <c r="I33" s="253" t="s">
        <v>104</v>
      </c>
      <c r="J33" s="254"/>
      <c r="K33" s="281" t="s">
        <v>103</v>
      </c>
      <c r="L33" s="282"/>
      <c r="M33" s="81">
        <v>250000</v>
      </c>
    </row>
    <row r="34" spans="1:13" s="4" customFormat="1" ht="20" customHeight="1">
      <c r="A34" s="215"/>
      <c r="B34" s="215"/>
      <c r="C34" s="229"/>
      <c r="D34" s="216"/>
      <c r="E34" s="33"/>
      <c r="F34" s="279" t="s">
        <v>115</v>
      </c>
      <c r="G34" s="280"/>
      <c r="H34" s="280"/>
      <c r="I34" s="255">
        <v>300000</v>
      </c>
      <c r="J34" s="256"/>
      <c r="K34" s="261" t="s">
        <v>109</v>
      </c>
      <c r="L34" s="262"/>
      <c r="M34" s="263"/>
    </row>
    <row r="35" spans="1:13" s="4" customFormat="1" ht="20" customHeight="1">
      <c r="A35" s="215"/>
      <c r="B35" s="215"/>
      <c r="C35" s="229"/>
      <c r="D35" s="216"/>
      <c r="E35" s="33"/>
      <c r="F35" s="279"/>
      <c r="G35" s="280"/>
      <c r="H35" s="280"/>
      <c r="I35" s="249" t="s">
        <v>104</v>
      </c>
      <c r="J35" s="250"/>
      <c r="K35" s="261"/>
      <c r="L35" s="262"/>
      <c r="M35" s="263"/>
    </row>
    <row r="36" spans="1:13" s="5" customFormat="1" ht="20" customHeight="1">
      <c r="A36" s="215"/>
      <c r="B36" s="215"/>
      <c r="C36" s="230"/>
      <c r="D36" s="230"/>
      <c r="E36" s="33"/>
      <c r="F36" s="277" t="s">
        <v>116</v>
      </c>
      <c r="G36" s="278"/>
      <c r="H36" s="278"/>
      <c r="I36" s="251">
        <v>150000</v>
      </c>
      <c r="J36" s="252"/>
      <c r="K36" s="261"/>
      <c r="L36" s="262"/>
      <c r="M36" s="263"/>
    </row>
    <row r="37" spans="1:13" s="4" customFormat="1" ht="20" customHeight="1" thickBot="1">
      <c r="A37" s="215"/>
      <c r="B37" s="215"/>
      <c r="C37" s="230"/>
      <c r="D37" s="230"/>
      <c r="E37" s="33"/>
      <c r="F37" s="283"/>
      <c r="G37" s="284"/>
      <c r="H37" s="284"/>
      <c r="I37" s="288" t="s">
        <v>104</v>
      </c>
      <c r="J37" s="289"/>
      <c r="K37" s="264"/>
      <c r="L37" s="265"/>
      <c r="M37" s="266"/>
    </row>
    <row r="38" spans="1:13" s="4" customFormat="1" ht="20" customHeight="1">
      <c r="A38" s="215"/>
      <c r="B38" s="215"/>
      <c r="C38" s="230"/>
      <c r="D38" s="230"/>
      <c r="E38" s="72"/>
      <c r="F38" s="83"/>
      <c r="G38" s="83"/>
      <c r="H38" s="83"/>
      <c r="I38" s="83"/>
      <c r="J38" s="83"/>
      <c r="K38" s="83"/>
      <c r="L38" s="83"/>
      <c r="M38" s="83"/>
    </row>
    <row r="39" spans="1:13" s="5" customFormat="1" ht="20" customHeight="1">
      <c r="A39" s="215"/>
      <c r="B39" s="215"/>
      <c r="C39" s="230"/>
      <c r="D39" s="230"/>
      <c r="E39" s="72"/>
      <c r="F39" s="43" t="s">
        <v>81</v>
      </c>
      <c r="G39" s="44"/>
      <c r="H39" s="44" t="s">
        <v>75</v>
      </c>
      <c r="I39" s="45" t="s">
        <v>76</v>
      </c>
      <c r="J39" s="45" t="s">
        <v>77</v>
      </c>
      <c r="K39" s="45" t="s">
        <v>78</v>
      </c>
      <c r="L39" s="45" t="s">
        <v>79</v>
      </c>
      <c r="M39" s="46" t="s">
        <v>80</v>
      </c>
    </row>
    <row r="40" spans="1:13" s="5" customFormat="1" ht="20" customHeight="1">
      <c r="A40" s="215"/>
      <c r="B40" s="215"/>
      <c r="C40" s="230"/>
      <c r="D40" s="230"/>
      <c r="E40" s="72"/>
      <c r="F40" s="47" t="s">
        <v>129</v>
      </c>
      <c r="G40" s="48"/>
      <c r="H40" s="128">
        <v>2000</v>
      </c>
      <c r="I40" s="48">
        <v>3500</v>
      </c>
      <c r="J40" s="48">
        <v>5000</v>
      </c>
      <c r="K40" s="48">
        <v>10000</v>
      </c>
      <c r="L40" s="48">
        <v>20000</v>
      </c>
      <c r="M40" s="49">
        <v>50000</v>
      </c>
    </row>
    <row r="41" spans="1:13" s="4" customFormat="1" ht="20" customHeight="1">
      <c r="A41" s="215"/>
      <c r="B41" s="215"/>
      <c r="C41" s="216"/>
      <c r="D41" s="216"/>
      <c r="E41" s="72"/>
      <c r="F41" s="50" t="s">
        <v>128</v>
      </c>
      <c r="G41" s="51"/>
      <c r="H41" s="129">
        <v>2000</v>
      </c>
      <c r="I41" s="52">
        <v>3500</v>
      </c>
      <c r="J41" s="52">
        <v>5000</v>
      </c>
      <c r="K41" s="52">
        <v>10000</v>
      </c>
      <c r="L41" s="52">
        <v>20000</v>
      </c>
      <c r="M41" s="53">
        <v>50000</v>
      </c>
    </row>
    <row r="42" spans="1:13" s="4" customFormat="1" ht="20" customHeight="1">
      <c r="A42" s="215"/>
      <c r="B42" s="215"/>
      <c r="C42" s="229"/>
      <c r="D42" s="216"/>
      <c r="E42" s="33"/>
      <c r="F42" s="83"/>
      <c r="G42" s="83"/>
      <c r="H42" s="83"/>
      <c r="I42" s="83"/>
      <c r="J42" s="83"/>
      <c r="K42" s="83"/>
      <c r="L42" s="83"/>
      <c r="M42" s="83"/>
    </row>
    <row r="43" spans="1:13" s="4" customFormat="1" ht="20" customHeight="1">
      <c r="A43" s="215"/>
      <c r="B43" s="215"/>
      <c r="C43" s="238"/>
      <c r="D43" s="238"/>
      <c r="E43" s="33"/>
      <c r="F43" s="56" t="s">
        <v>27</v>
      </c>
      <c r="G43" s="57"/>
      <c r="H43" s="57"/>
      <c r="I43" s="57"/>
      <c r="J43" s="57"/>
      <c r="K43" s="57"/>
      <c r="L43" s="57"/>
      <c r="M43" s="58"/>
    </row>
    <row r="44" spans="1:13" s="4" customFormat="1" ht="20" customHeight="1">
      <c r="A44" s="215"/>
      <c r="B44" s="215"/>
      <c r="C44" s="229"/>
      <c r="D44" s="216"/>
      <c r="E44" s="33"/>
      <c r="F44" s="25" t="s">
        <v>92</v>
      </c>
      <c r="G44" s="59"/>
      <c r="H44" s="25">
        <f>IF((($J$16+$J$18)=1),(VLOOKUP($M$20,Tablas!$A$543:$T$544,3,TRUE)),0)</f>
        <v>0</v>
      </c>
      <c r="I44" s="60">
        <f>IF((($J$16+$J$18)=1),(VLOOKUP($M$20,Tablas!$A$543:$T$544,6,TRUE)),0)</f>
        <v>0</v>
      </c>
      <c r="J44" s="60">
        <f>IF((($J$16+$J$18)=1),(VLOOKUP($M$20,Tablas!$A$543:$T$544,9,TRUE)),0)</f>
        <v>0</v>
      </c>
      <c r="K44" s="60">
        <f>IF((($J$16+$J$18)=1),(VLOOKUP($M$20,Tablas!$A$543:$T$544,12,TRUE)),0)</f>
        <v>0</v>
      </c>
      <c r="L44" s="60">
        <f>IF((($J$16+$J$18)=1),(VLOOKUP($M$20,Tablas!$A$543:$T$544,15,TRUE)),0)</f>
        <v>0</v>
      </c>
      <c r="M44" s="59">
        <f>IF((($J$16+$J$18)=1),(VLOOKUP($M$20,Tablas!$A$543:$T$544,18,TRUE)),0)</f>
        <v>0</v>
      </c>
    </row>
    <row r="45" spans="1:13" s="4" customFormat="1" ht="20" customHeight="1">
      <c r="A45" s="215"/>
      <c r="B45" s="215"/>
      <c r="C45" s="216"/>
      <c r="D45" s="216"/>
      <c r="E45" s="33"/>
      <c r="F45" s="62" t="s">
        <v>93</v>
      </c>
      <c r="G45" s="63"/>
      <c r="H45" s="62">
        <f>IF((($J$16+$J$18)=2),(VLOOKUP($M$20,Tablas!$A$543:$T$544,4,TRUE)),0)</f>
        <v>0</v>
      </c>
      <c r="I45" s="64">
        <f>IF((($J$16+$J$18)=2),(VLOOKUP($M$20,Tablas!$A$543:$T$544,7,TRUE)),0)</f>
        <v>0</v>
      </c>
      <c r="J45" s="64">
        <f>IF((($J$16+$J$18)=2),(VLOOKUP($M$20,Tablas!$A$543:$T$544,10,TRUE)),0)</f>
        <v>0</v>
      </c>
      <c r="K45" s="64">
        <f>IF((($J$16+$J$18)=2),(VLOOKUP($M$20,Tablas!$A$543:$T$544,13,TRUE)),0)</f>
        <v>0</v>
      </c>
      <c r="L45" s="64">
        <f>IF((($J$16+$J$18)=2),(VLOOKUP($M$20,Tablas!$A$543:$T$544,16,TRUE)),0)</f>
        <v>0</v>
      </c>
      <c r="M45" s="63">
        <f>IF((($J$16+$J$18)=2),(VLOOKUP($M$20,Tablas!$A$543:$T$544,19,TRUE)),0)</f>
        <v>0</v>
      </c>
    </row>
    <row r="46" spans="1:13" s="4" customFormat="1" ht="20" customHeight="1">
      <c r="A46" s="215"/>
      <c r="B46" s="215"/>
      <c r="C46" s="229"/>
      <c r="D46" s="216"/>
      <c r="E46" s="33"/>
      <c r="F46" s="65" t="s">
        <v>94</v>
      </c>
      <c r="G46" s="66"/>
      <c r="H46" s="65">
        <f>IF((($J$16+$J$18)&gt;=3),(VLOOKUP($M$20,Tablas!$A$543:$T$544,5,TRUE)),0)</f>
        <v>8026</v>
      </c>
      <c r="I46" s="67">
        <f>IF((($J$16+$J$18)&gt;=3),(VLOOKUP($M$20,Tablas!$A$543:$T$544,8,TRUE)),0)</f>
        <v>6224</v>
      </c>
      <c r="J46" s="67">
        <f>IF((($J$16+$J$18)&gt;=3),(VLOOKUP($M$20,Tablas!$A$543:$T$544,11,TRUE)),0)</f>
        <v>5365</v>
      </c>
      <c r="K46" s="67">
        <f>IF((($J$16+$J$18)&gt;=3),(VLOOKUP($M$20,Tablas!$A$543:$T$544,14,TRUE)),0)</f>
        <v>4116</v>
      </c>
      <c r="L46" s="67">
        <f>IF((($J$16+$J$18)&gt;=3),(VLOOKUP($M$20,Tablas!$A$543:$T$544,17,TRUE)),0)</f>
        <v>2926</v>
      </c>
      <c r="M46" s="66">
        <f>IF((($J$16+$J$18)&gt;=3),(VLOOKUP($M$20,Tablas!$A$543:$T$544,20,TRUE)),0)</f>
        <v>1612</v>
      </c>
    </row>
    <row r="47" spans="1:13" s="5" customFormat="1" ht="20" customHeight="1">
      <c r="A47" s="1"/>
      <c r="B47" s="1"/>
      <c r="C47" s="1"/>
      <c r="D47" s="1"/>
      <c r="E47" s="33"/>
      <c r="F47" s="68" t="s">
        <v>20</v>
      </c>
      <c r="G47" s="69"/>
      <c r="H47" s="68">
        <f>SUM(H44:H46)</f>
        <v>8026</v>
      </c>
      <c r="I47" s="70">
        <f t="shared" ref="I47:M47" si="0">SUM(I44:I46)</f>
        <v>6224</v>
      </c>
      <c r="J47" s="70">
        <f t="shared" si="0"/>
        <v>5365</v>
      </c>
      <c r="K47" s="70">
        <f t="shared" si="0"/>
        <v>4116</v>
      </c>
      <c r="L47" s="70">
        <f t="shared" si="0"/>
        <v>2926</v>
      </c>
      <c r="M47" s="69">
        <f t="shared" si="0"/>
        <v>1612</v>
      </c>
    </row>
    <row r="48" spans="1:13" s="4" customFormat="1" ht="20" customHeight="1">
      <c r="A48" s="1"/>
      <c r="B48" s="1" t="s">
        <v>5</v>
      </c>
      <c r="C48" s="1"/>
      <c r="D48" s="1"/>
      <c r="E48" s="33"/>
      <c r="F48" s="62" t="s">
        <v>22</v>
      </c>
      <c r="G48" s="63"/>
      <c r="H48" s="62">
        <v>75</v>
      </c>
      <c r="I48" s="64">
        <v>75</v>
      </c>
      <c r="J48" s="64">
        <v>75</v>
      </c>
      <c r="K48" s="64">
        <v>75</v>
      </c>
      <c r="L48" s="64">
        <v>75</v>
      </c>
      <c r="M48" s="63">
        <v>75</v>
      </c>
    </row>
    <row r="49" spans="1:13" s="4" customFormat="1" ht="20" customHeight="1">
      <c r="A49" s="1"/>
      <c r="B49" s="1" t="s">
        <v>5</v>
      </c>
      <c r="C49" s="1"/>
      <c r="D49" s="1"/>
      <c r="E49" s="71"/>
      <c r="F49" s="192" t="s">
        <v>19</v>
      </c>
      <c r="G49" s="193"/>
      <c r="H49" s="192">
        <f t="shared" ref="H49:M49" si="1">SUM(H47:H48)</f>
        <v>8101</v>
      </c>
      <c r="I49" s="195">
        <f t="shared" si="1"/>
        <v>6299</v>
      </c>
      <c r="J49" s="195">
        <f t="shared" si="1"/>
        <v>5440</v>
      </c>
      <c r="K49" s="195">
        <f t="shared" si="1"/>
        <v>4191</v>
      </c>
      <c r="L49" s="195">
        <f t="shared" si="1"/>
        <v>3001</v>
      </c>
      <c r="M49" s="193">
        <f t="shared" si="1"/>
        <v>1687</v>
      </c>
    </row>
    <row r="50" spans="1:13" s="4" customFormat="1" ht="20" customHeight="1">
      <c r="A50" s="1"/>
      <c r="B50" s="1"/>
      <c r="C50" s="1"/>
      <c r="D50" s="1"/>
      <c r="E50" s="71"/>
      <c r="F50" s="235" t="s">
        <v>143</v>
      </c>
      <c r="G50" s="236"/>
      <c r="H50" s="236"/>
      <c r="I50" s="236"/>
      <c r="J50" s="236"/>
      <c r="K50" s="236"/>
      <c r="L50" s="236"/>
      <c r="M50" s="237"/>
    </row>
    <row r="51" spans="1:13" s="4" customFormat="1" ht="20" hidden="1" customHeight="1">
      <c r="A51" s="1"/>
      <c r="B51" s="1"/>
      <c r="C51" s="1"/>
      <c r="D51" s="1"/>
      <c r="E51" s="76"/>
      <c r="F51" s="1"/>
      <c r="G51" s="1"/>
      <c r="H51" s="1"/>
      <c r="I51" s="1"/>
      <c r="J51" s="1"/>
      <c r="K51" s="1"/>
      <c r="L51" s="1"/>
      <c r="M51" s="1"/>
    </row>
    <row r="52" spans="1:13" s="5" customFormat="1" ht="9" customHeight="1">
      <c r="A52" s="1"/>
      <c r="B52" s="1"/>
      <c r="C52" s="1"/>
      <c r="D52" s="1"/>
      <c r="E52" s="33"/>
      <c r="F52" s="1"/>
      <c r="G52" s="1"/>
      <c r="H52" s="1"/>
      <c r="I52" s="1"/>
      <c r="J52" s="1"/>
      <c r="K52" s="1"/>
      <c r="L52" s="1"/>
      <c r="M52" s="1"/>
    </row>
    <row r="53" spans="1:13" ht="20" customHeight="1">
      <c r="E53" s="36"/>
      <c r="F53" s="214" t="s">
        <v>137</v>
      </c>
      <c r="G53" s="214"/>
      <c r="H53" s="214"/>
      <c r="I53" s="214"/>
      <c r="J53" s="214"/>
      <c r="K53" s="214"/>
      <c r="L53" s="214"/>
      <c r="M53" s="214"/>
    </row>
    <row r="54" spans="1:13">
      <c r="F54" s="214"/>
      <c r="G54" s="214"/>
      <c r="H54" s="214"/>
      <c r="I54" s="214"/>
      <c r="J54" s="214"/>
      <c r="K54" s="214"/>
      <c r="L54" s="214"/>
      <c r="M54" s="214"/>
    </row>
    <row r="55" spans="1:13">
      <c r="F55" s="214"/>
      <c r="G55" s="214"/>
      <c r="H55" s="214"/>
      <c r="I55" s="214"/>
      <c r="J55" s="214"/>
      <c r="K55" s="214"/>
      <c r="L55" s="214"/>
      <c r="M55" s="214"/>
    </row>
  </sheetData>
  <sheetProtection algorithmName="SHA-512" hashValue="BaPodJ4gj/zK0NFRBH31/dFqk8OjG3w5ACKJGlLDgwEwQoxr62kVrKMA/zxde23bW0MYTlg65GwJzZQENizOoA==" saltValue="3QKlmhDCq5GU0sink6geMA==" spinCount="100000" sheet="1" selectLockedCells="1"/>
  <mergeCells count="96">
    <mergeCell ref="I26:J26"/>
    <mergeCell ref="I27:J27"/>
    <mergeCell ref="K22:M23"/>
    <mergeCell ref="I36:J36"/>
    <mergeCell ref="I37:J37"/>
    <mergeCell ref="K26:L26"/>
    <mergeCell ref="K27:L27"/>
    <mergeCell ref="K28:L28"/>
    <mergeCell ref="K33:L33"/>
    <mergeCell ref="I32:J32"/>
    <mergeCell ref="I33:J33"/>
    <mergeCell ref="I34:J34"/>
    <mergeCell ref="K29:L29"/>
    <mergeCell ref="K30:L30"/>
    <mergeCell ref="K31:L31"/>
    <mergeCell ref="K32:L32"/>
    <mergeCell ref="I24:J24"/>
    <mergeCell ref="I25:J25"/>
    <mergeCell ref="A46:B46"/>
    <mergeCell ref="F24:H25"/>
    <mergeCell ref="F26:H27"/>
    <mergeCell ref="F28:H29"/>
    <mergeCell ref="F30:H31"/>
    <mergeCell ref="F32:H33"/>
    <mergeCell ref="F34:H35"/>
    <mergeCell ref="F36:H37"/>
    <mergeCell ref="C45:D45"/>
    <mergeCell ref="A27:B27"/>
    <mergeCell ref="C44:D44"/>
    <mergeCell ref="A41:B41"/>
    <mergeCell ref="A42:B42"/>
    <mergeCell ref="A43:B43"/>
    <mergeCell ref="C41:D41"/>
    <mergeCell ref="A30:B30"/>
    <mergeCell ref="A31:B32"/>
    <mergeCell ref="C30:D30"/>
    <mergeCell ref="C33:D33"/>
    <mergeCell ref="C34:D34"/>
    <mergeCell ref="C29:D29"/>
    <mergeCell ref="A20:B20"/>
    <mergeCell ref="C42:D42"/>
    <mergeCell ref="A45:B45"/>
    <mergeCell ref="A33:B33"/>
    <mergeCell ref="A36:B40"/>
    <mergeCell ref="A34:B34"/>
    <mergeCell ref="A35:B35"/>
    <mergeCell ref="A44:B44"/>
    <mergeCell ref="A23:B24"/>
    <mergeCell ref="A25:B25"/>
    <mergeCell ref="C31:D32"/>
    <mergeCell ref="A28:B28"/>
    <mergeCell ref="A29:B29"/>
    <mergeCell ref="C35:D35"/>
    <mergeCell ref="C43:D43"/>
    <mergeCell ref="A26:B26"/>
    <mergeCell ref="C26:D26"/>
    <mergeCell ref="C24:D24"/>
    <mergeCell ref="C25:D25"/>
    <mergeCell ref="C28:D28"/>
    <mergeCell ref="I22:J23"/>
    <mergeCell ref="A21:B22"/>
    <mergeCell ref="C22:D22"/>
    <mergeCell ref="C23:D23"/>
    <mergeCell ref="C21:D21"/>
    <mergeCell ref="C17:D17"/>
    <mergeCell ref="F50:M50"/>
    <mergeCell ref="C13:D13"/>
    <mergeCell ref="C14:D14"/>
    <mergeCell ref="C15:D15"/>
    <mergeCell ref="C16:D16"/>
    <mergeCell ref="C36:D40"/>
    <mergeCell ref="I35:J35"/>
    <mergeCell ref="I28:J28"/>
    <mergeCell ref="I29:J29"/>
    <mergeCell ref="I30:J30"/>
    <mergeCell ref="I31:J31"/>
    <mergeCell ref="C46:D46"/>
    <mergeCell ref="K24:L25"/>
    <mergeCell ref="K34:M37"/>
    <mergeCell ref="F22:H23"/>
    <mergeCell ref="F53:M55"/>
    <mergeCell ref="C10:M10"/>
    <mergeCell ref="H12:M12"/>
    <mergeCell ref="H14:M14"/>
    <mergeCell ref="F18:G18"/>
    <mergeCell ref="F17:G17"/>
    <mergeCell ref="A12:D12"/>
    <mergeCell ref="A18:B19"/>
    <mergeCell ref="A13:B13"/>
    <mergeCell ref="A15:B15"/>
    <mergeCell ref="A14:B14"/>
    <mergeCell ref="A16:B16"/>
    <mergeCell ref="A17:B17"/>
    <mergeCell ref="C27:D27"/>
    <mergeCell ref="C18:D19"/>
    <mergeCell ref="C20:D20"/>
  </mergeCells>
  <phoneticPr fontId="10" type="noConversion"/>
  <conditionalFormatting sqref="J16">
    <cfRule type="cellIs" dxfId="17" priority="1" stopIfTrue="1" operator="greaterThan">
      <formula>2</formula>
    </cfRule>
    <cfRule type="cellIs" dxfId="16" priority="2" stopIfTrue="1" operator="lessThan">
      <formula>1</formula>
    </cfRule>
  </conditionalFormatting>
  <conditionalFormatting sqref="M16 M18 M20">
    <cfRule type="cellIs" dxfId="15" priority="3" stopIfTrue="1" operator="greaterThan">
      <formula>73</formula>
    </cfRule>
    <cfRule type="cellIs" dxfId="14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8" orientation="landscape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A1:H42"/>
  <sheetViews>
    <sheetView showGridLines="0" zoomScaleNormal="100" workbookViewId="0">
      <selection activeCell="D50" sqref="D50"/>
    </sheetView>
  </sheetViews>
  <sheetFormatPr baseColWidth="10" defaultColWidth="9.1640625" defaultRowHeight="13"/>
  <cols>
    <col min="1" max="1" width="33.33203125" style="1" customWidth="1"/>
    <col min="2" max="2" width="24.6640625" style="1" customWidth="1"/>
    <col min="3" max="8" width="16.6640625" style="1" customWidth="1"/>
    <col min="9" max="16384" width="9.1640625" style="1"/>
  </cols>
  <sheetData>
    <row r="1" spans="1:8" ht="12.75" customHeight="1">
      <c r="A1" s="111"/>
      <c r="B1" s="26"/>
      <c r="C1" s="26"/>
      <c r="D1" s="26"/>
      <c r="E1" s="26"/>
      <c r="F1" s="26"/>
      <c r="G1" s="26"/>
      <c r="H1" s="26"/>
    </row>
    <row r="2" spans="1:8">
      <c r="A2" s="26"/>
      <c r="B2" s="26"/>
      <c r="C2" s="26"/>
      <c r="D2" s="26"/>
      <c r="E2" s="26" t="s">
        <v>5</v>
      </c>
      <c r="F2" s="26" t="s">
        <v>5</v>
      </c>
      <c r="G2" s="26" t="s">
        <v>5</v>
      </c>
      <c r="H2" s="26"/>
    </row>
    <row r="3" spans="1:8">
      <c r="A3" s="26"/>
      <c r="B3" s="26"/>
      <c r="C3" s="26"/>
      <c r="D3" s="26"/>
      <c r="E3" s="26"/>
      <c r="F3" s="26"/>
      <c r="G3" s="26"/>
      <c r="H3" s="26"/>
    </row>
    <row r="4" spans="1:8">
      <c r="A4" s="26"/>
      <c r="B4" s="26"/>
      <c r="C4" s="26"/>
      <c r="D4" s="26"/>
      <c r="E4" s="26"/>
      <c r="F4" s="26"/>
      <c r="G4" s="26"/>
      <c r="H4" s="26"/>
    </row>
    <row r="5" spans="1:8">
      <c r="A5" s="26"/>
      <c r="B5" s="26"/>
      <c r="C5" s="26"/>
      <c r="D5" s="26"/>
      <c r="E5" s="26"/>
      <c r="F5" s="26"/>
      <c r="G5" s="26"/>
      <c r="H5" s="26"/>
    </row>
    <row r="6" spans="1:8" ht="16">
      <c r="A6" s="26"/>
      <c r="B6" s="26"/>
      <c r="C6" s="26"/>
      <c r="D6" s="26"/>
      <c r="E6" s="28" t="s">
        <v>5</v>
      </c>
      <c r="F6" s="28" t="s">
        <v>5</v>
      </c>
      <c r="G6" s="28" t="s">
        <v>5</v>
      </c>
      <c r="H6" s="29" t="s">
        <v>5</v>
      </c>
    </row>
    <row r="7" spans="1:8">
      <c r="A7" s="26"/>
      <c r="B7" s="26"/>
      <c r="C7" s="26"/>
      <c r="D7" s="26"/>
      <c r="E7" s="26"/>
      <c r="F7" s="26"/>
      <c r="G7" s="26"/>
      <c r="H7" s="26"/>
    </row>
    <row r="8" spans="1:8">
      <c r="A8" s="26"/>
      <c r="B8" s="26"/>
      <c r="C8" s="26"/>
      <c r="D8" s="26"/>
      <c r="E8" s="26"/>
      <c r="F8" s="26"/>
      <c r="G8" s="26"/>
      <c r="H8" s="26"/>
    </row>
    <row r="9" spans="1:8">
      <c r="A9" s="26"/>
      <c r="B9" s="26"/>
      <c r="C9" s="26"/>
      <c r="D9" s="26"/>
      <c r="E9" s="26"/>
      <c r="F9" s="26"/>
      <c r="G9" s="26"/>
      <c r="H9" s="26"/>
    </row>
    <row r="10" spans="1:8">
      <c r="A10" s="26"/>
      <c r="B10" s="26"/>
      <c r="C10" s="26"/>
      <c r="D10" s="26"/>
      <c r="E10" s="26"/>
      <c r="F10" s="26"/>
      <c r="G10" s="26"/>
      <c r="H10" s="26"/>
    </row>
    <row r="11" spans="1:8">
      <c r="A11" s="26"/>
      <c r="B11" s="26"/>
      <c r="C11" s="26"/>
      <c r="D11" s="26"/>
      <c r="E11" s="26"/>
      <c r="F11" s="26"/>
      <c r="G11" s="26"/>
      <c r="H11" s="26"/>
    </row>
    <row r="12" spans="1:8" ht="23">
      <c r="A12" s="159"/>
      <c r="B12" s="159"/>
      <c r="C12" s="220" t="s">
        <v>136</v>
      </c>
      <c r="D12" s="220"/>
      <c r="E12" s="220"/>
      <c r="F12" s="220"/>
      <c r="G12" s="220"/>
      <c r="H12" s="220"/>
    </row>
    <row r="13" spans="1:8" ht="8.75" customHeight="1">
      <c r="A13" s="30"/>
      <c r="B13" s="30"/>
      <c r="C13" s="30"/>
      <c r="D13" s="30"/>
      <c r="E13" s="30"/>
      <c r="F13" s="30"/>
      <c r="G13" s="30"/>
      <c r="H13" s="30"/>
    </row>
    <row r="14" spans="1:8" ht="20" customHeight="1">
      <c r="A14" s="30"/>
      <c r="B14" s="30"/>
      <c r="C14" s="221" t="str">
        <f>+'INGRESO DE DATOS'!$D$12</f>
        <v>NOMBRE COMPLETO</v>
      </c>
      <c r="D14" s="221"/>
      <c r="E14" s="221"/>
      <c r="F14" s="221"/>
      <c r="G14" s="221"/>
      <c r="H14" s="221"/>
    </row>
    <row r="15" spans="1:8" ht="11.75" customHeight="1">
      <c r="A15" s="26"/>
      <c r="B15" s="26"/>
      <c r="C15" s="26"/>
      <c r="D15" s="26"/>
      <c r="E15" s="26"/>
      <c r="F15" s="26"/>
      <c r="G15" s="26"/>
      <c r="H15" s="26"/>
    </row>
    <row r="16" spans="1:8" ht="20" customHeight="1">
      <c r="A16" s="30"/>
      <c r="B16" s="30"/>
      <c r="C16" s="221" t="str">
        <f>+'INGRESO DE DATOS'!$D$20</f>
        <v>NOMBRE DE LA AGENCIA/AGENTE</v>
      </c>
      <c r="D16" s="221"/>
      <c r="E16" s="221"/>
      <c r="F16" s="221"/>
      <c r="G16" s="221"/>
      <c r="H16" s="221"/>
    </row>
    <row r="17" spans="1:8" ht="11.75" customHeight="1">
      <c r="A17" s="30"/>
      <c r="B17" s="30"/>
      <c r="C17" s="26"/>
      <c r="D17" s="26"/>
      <c r="E17" s="26"/>
      <c r="F17" s="26"/>
      <c r="G17" s="26"/>
      <c r="H17" s="26"/>
    </row>
    <row r="18" spans="1:8" ht="20" customHeight="1">
      <c r="A18" s="26"/>
      <c r="B18" s="26"/>
      <c r="C18" s="26"/>
      <c r="D18" s="26"/>
      <c r="E18" s="34">
        <f>+'INGRESO DE DATOS'!$G$14</f>
        <v>2</v>
      </c>
      <c r="F18" s="26"/>
      <c r="G18" s="26"/>
      <c r="H18" s="34">
        <f>+'INGRESO DE DATOS'!$G$16</f>
        <v>18</v>
      </c>
    </row>
    <row r="19" spans="1:8" s="2" customFormat="1" ht="20" customHeight="1">
      <c r="A19" s="224" t="s">
        <v>72</v>
      </c>
      <c r="B19" s="224"/>
      <c r="C19" s="35"/>
      <c r="D19" s="35"/>
      <c r="E19" s="35"/>
      <c r="F19" s="35"/>
      <c r="G19" s="35"/>
      <c r="H19" s="35"/>
    </row>
    <row r="20" spans="1:8" s="2" customFormat="1" ht="20" customHeight="1">
      <c r="A20" s="222">
        <f ca="1">NOW()</f>
        <v>44505.396851736114</v>
      </c>
      <c r="B20" s="223"/>
      <c r="C20" s="35"/>
      <c r="D20" s="35"/>
      <c r="E20" s="34">
        <f>+'INGRESO DE DATOS'!$J$14</f>
        <v>1</v>
      </c>
      <c r="F20" s="35"/>
      <c r="G20" s="35"/>
      <c r="H20" s="34">
        <f>+'INGRESO DE DATOS'!$J$16</f>
        <v>18</v>
      </c>
    </row>
    <row r="21" spans="1:8" s="6" customFormat="1" ht="20" customHeight="1">
      <c r="A21" s="35"/>
      <c r="B21" s="37"/>
      <c r="C21" s="38"/>
      <c r="D21" s="35"/>
      <c r="E21" s="35" t="s">
        <v>5</v>
      </c>
      <c r="F21" s="35" t="s">
        <v>5</v>
      </c>
      <c r="G21" s="35" t="s">
        <v>5</v>
      </c>
      <c r="H21" s="35"/>
    </row>
    <row r="22" spans="1:8" s="3" customFormat="1" ht="20" customHeight="1">
      <c r="A22" s="299" t="s">
        <v>81</v>
      </c>
      <c r="B22" s="300"/>
      <c r="C22" s="149" t="s">
        <v>75</v>
      </c>
      <c r="D22" s="148" t="s">
        <v>76</v>
      </c>
      <c r="E22" s="148" t="s">
        <v>77</v>
      </c>
      <c r="F22" s="148" t="s">
        <v>78</v>
      </c>
      <c r="G22" s="148" t="s">
        <v>79</v>
      </c>
      <c r="H22" s="148" t="s">
        <v>80</v>
      </c>
    </row>
    <row r="23" spans="1:8" s="3" customFormat="1" ht="20" customHeight="1">
      <c r="A23" s="47" t="s">
        <v>129</v>
      </c>
      <c r="B23" s="48"/>
      <c r="C23" s="130" t="s">
        <v>130</v>
      </c>
      <c r="D23" s="48">
        <v>1000</v>
      </c>
      <c r="E23" s="48">
        <v>2000</v>
      </c>
      <c r="F23" s="48">
        <v>5000</v>
      </c>
      <c r="G23" s="48">
        <v>10000</v>
      </c>
      <c r="H23" s="49">
        <v>20000</v>
      </c>
    </row>
    <row r="24" spans="1:8" s="3" customFormat="1" ht="20" customHeight="1">
      <c r="A24" s="50" t="s">
        <v>128</v>
      </c>
      <c r="B24" s="51"/>
      <c r="C24" s="132" t="s">
        <v>130</v>
      </c>
      <c r="D24" s="52">
        <v>2000</v>
      </c>
      <c r="E24" s="52">
        <v>3000</v>
      </c>
      <c r="F24" s="52">
        <v>5000</v>
      </c>
      <c r="G24" s="52">
        <v>10000</v>
      </c>
      <c r="H24" s="53">
        <v>20000</v>
      </c>
    </row>
    <row r="25" spans="1:8" s="3" customFormat="1" ht="20" customHeight="1">
      <c r="A25" s="54"/>
      <c r="B25" s="54"/>
      <c r="C25" s="151"/>
      <c r="D25" s="54"/>
      <c r="E25" s="54"/>
      <c r="F25" s="54"/>
      <c r="G25" s="54"/>
      <c r="H25" s="54"/>
    </row>
    <row r="26" spans="1:8" s="5" customFormat="1" ht="20" customHeight="1">
      <c r="A26" s="306" t="s">
        <v>117</v>
      </c>
      <c r="B26" s="307"/>
      <c r="C26" s="308" t="s">
        <v>27</v>
      </c>
      <c r="D26" s="308"/>
      <c r="E26" s="308"/>
      <c r="F26" s="308"/>
      <c r="G26" s="308"/>
      <c r="H26" s="309"/>
    </row>
    <row r="27" spans="1:8" s="4" customFormat="1" ht="20" customHeight="1">
      <c r="A27" s="301" t="s">
        <v>120</v>
      </c>
      <c r="B27" s="302"/>
      <c r="C27" s="143" t="s">
        <v>130</v>
      </c>
      <c r="D27" s="108">
        <f>+Exclusive!I37</f>
        <v>34195</v>
      </c>
      <c r="E27" s="108">
        <f>+Exclusive!J37</f>
        <v>23003</v>
      </c>
      <c r="F27" s="108">
        <f>+Exclusive!K37</f>
        <v>16158</v>
      </c>
      <c r="G27" s="108">
        <f>+Exclusive!L37</f>
        <v>11769</v>
      </c>
      <c r="H27" s="108">
        <f>+Exclusive!M37</f>
        <v>9255</v>
      </c>
    </row>
    <row r="28" spans="1:8" s="4" customFormat="1" ht="20" customHeight="1">
      <c r="A28" s="303" t="s">
        <v>121</v>
      </c>
      <c r="B28" s="304"/>
      <c r="C28" s="143" t="s">
        <v>130</v>
      </c>
      <c r="D28" s="110">
        <f>+Privilege!I37</f>
        <v>28767</v>
      </c>
      <c r="E28" s="110">
        <f>+Privilege!J37</f>
        <v>19977</v>
      </c>
      <c r="F28" s="110">
        <f>+Privilege!K37</f>
        <v>13821</v>
      </c>
      <c r="G28" s="110">
        <f>+Privilege!L37</f>
        <v>10050</v>
      </c>
      <c r="H28" s="110">
        <f>+Privilege!M37</f>
        <v>7623</v>
      </c>
    </row>
    <row r="29" spans="1:8" s="4" customFormat="1" ht="20" customHeight="1">
      <c r="A29" s="297" t="s">
        <v>131</v>
      </c>
      <c r="B29" s="298"/>
      <c r="C29" s="143" t="s">
        <v>130</v>
      </c>
      <c r="D29" s="109">
        <f>+'Advantage (Mundial)'!I38</f>
        <v>19794</v>
      </c>
      <c r="E29" s="109">
        <f>+'Advantage (Mundial)'!J38</f>
        <v>14748</v>
      </c>
      <c r="F29" s="109">
        <f>+'Advantage (Mundial)'!K38</f>
        <v>10930</v>
      </c>
      <c r="G29" s="109">
        <f>+'Advantage (Mundial)'!L38</f>
        <v>8559</v>
      </c>
      <c r="H29" s="109">
        <f>+'Advantage (Mundial)'!M38</f>
        <v>6673</v>
      </c>
    </row>
    <row r="30" spans="1:8" s="4" customFormat="1" ht="20" customHeight="1">
      <c r="A30" s="297" t="s">
        <v>125</v>
      </c>
      <c r="B30" s="298"/>
      <c r="C30" s="143" t="s">
        <v>130</v>
      </c>
      <c r="D30" s="109">
        <f>+Secure!I38</f>
        <v>16188</v>
      </c>
      <c r="E30" s="109">
        <f>+Secure!J38</f>
        <v>12097</v>
      </c>
      <c r="F30" s="109">
        <f>+Secure!K38</f>
        <v>9031</v>
      </c>
      <c r="G30" s="109">
        <f>+Secure!L38</f>
        <v>7551</v>
      </c>
      <c r="H30" s="109">
        <f>+Secure!M38</f>
        <v>5722</v>
      </c>
    </row>
    <row r="31" spans="1:8" s="4" customFormat="1" ht="20" customHeight="1">
      <c r="A31" s="303" t="s">
        <v>126</v>
      </c>
      <c r="B31" s="304"/>
      <c r="C31" s="143" t="s">
        <v>130</v>
      </c>
      <c r="D31" s="110">
        <f>+Essential!I38</f>
        <v>13402</v>
      </c>
      <c r="E31" s="110">
        <f>+Essential!J38</f>
        <v>10030</v>
      </c>
      <c r="F31" s="110">
        <f>+Essential!K38</f>
        <v>7478</v>
      </c>
      <c r="G31" s="110">
        <f>+Essential!L38</f>
        <v>6245</v>
      </c>
      <c r="H31" s="110">
        <f>+Essential!M38</f>
        <v>4736</v>
      </c>
    </row>
    <row r="32" spans="1:8" s="146" customFormat="1" ht="20" customHeight="1">
      <c r="A32" s="144"/>
      <c r="B32" s="144"/>
      <c r="C32" s="145"/>
      <c r="D32" s="64"/>
      <c r="E32" s="64"/>
      <c r="F32" s="64"/>
      <c r="G32" s="64"/>
      <c r="H32" s="64"/>
    </row>
    <row r="33" spans="1:8" s="4" customFormat="1" ht="20" customHeight="1">
      <c r="A33" s="299" t="s">
        <v>81</v>
      </c>
      <c r="B33" s="310"/>
      <c r="C33" s="147" t="s">
        <v>75</v>
      </c>
      <c r="D33" s="148" t="s">
        <v>76</v>
      </c>
      <c r="E33" s="148" t="s">
        <v>77</v>
      </c>
      <c r="F33" s="148" t="s">
        <v>78</v>
      </c>
      <c r="G33" s="148" t="s">
        <v>79</v>
      </c>
      <c r="H33" s="148" t="s">
        <v>80</v>
      </c>
    </row>
    <row r="34" spans="1:8" s="4" customFormat="1" ht="20" customHeight="1">
      <c r="A34" s="47" t="s">
        <v>129</v>
      </c>
      <c r="B34" s="48"/>
      <c r="C34" s="128">
        <v>2000</v>
      </c>
      <c r="D34" s="48">
        <v>3500</v>
      </c>
      <c r="E34" s="48">
        <v>5000</v>
      </c>
      <c r="F34" s="48">
        <v>10000</v>
      </c>
      <c r="G34" s="48">
        <v>20000</v>
      </c>
      <c r="H34" s="49">
        <v>50000</v>
      </c>
    </row>
    <row r="35" spans="1:8" s="4" customFormat="1" ht="20" customHeight="1">
      <c r="A35" s="50" t="s">
        <v>128</v>
      </c>
      <c r="B35" s="51"/>
      <c r="C35" s="129">
        <v>2000</v>
      </c>
      <c r="D35" s="52">
        <v>3500</v>
      </c>
      <c r="E35" s="52">
        <v>5000</v>
      </c>
      <c r="F35" s="52">
        <v>10000</v>
      </c>
      <c r="G35" s="52">
        <v>20000</v>
      </c>
      <c r="H35" s="53">
        <v>50000</v>
      </c>
    </row>
    <row r="36" spans="1:8" s="4" customFormat="1" ht="20" customHeight="1">
      <c r="A36" s="54"/>
      <c r="B36" s="54"/>
      <c r="C36" s="311" t="s">
        <v>27</v>
      </c>
      <c r="D36" s="311"/>
      <c r="E36" s="311"/>
      <c r="F36" s="311"/>
      <c r="G36" s="311"/>
      <c r="H36" s="312"/>
    </row>
    <row r="37" spans="1:8" s="4" customFormat="1" ht="20" customHeight="1">
      <c r="A37" s="303" t="s">
        <v>127</v>
      </c>
      <c r="B37" s="305"/>
      <c r="C37" s="150">
        <f>+Critical!H49</f>
        <v>8101</v>
      </c>
      <c r="D37" s="150">
        <f>+Critical!I49</f>
        <v>6299</v>
      </c>
      <c r="E37" s="150">
        <f>+Critical!J49</f>
        <v>5440</v>
      </c>
      <c r="F37" s="150">
        <f>+Critical!K49</f>
        <v>4191</v>
      </c>
      <c r="G37" s="150">
        <f>+Critical!L49</f>
        <v>3001</v>
      </c>
      <c r="H37" s="150">
        <f>+Critical!M49</f>
        <v>1687</v>
      </c>
    </row>
    <row r="38" spans="1:8" ht="16">
      <c r="A38" s="294" t="s">
        <v>140</v>
      </c>
      <c r="B38" s="295"/>
      <c r="C38" s="295"/>
      <c r="D38" s="295"/>
      <c r="E38" s="295"/>
      <c r="F38" s="295"/>
      <c r="G38" s="295"/>
      <c r="H38" s="296"/>
    </row>
    <row r="39" spans="1:8" ht="6" customHeight="1"/>
    <row r="40" spans="1:8">
      <c r="A40" s="214" t="s">
        <v>137</v>
      </c>
      <c r="B40" s="214"/>
      <c r="C40" s="214"/>
      <c r="D40" s="214"/>
      <c r="E40" s="214"/>
      <c r="F40" s="214"/>
      <c r="G40" s="214"/>
      <c r="H40" s="214"/>
    </row>
    <row r="41" spans="1:8">
      <c r="A41" s="214"/>
      <c r="B41" s="214"/>
      <c r="C41" s="214"/>
      <c r="D41" s="214"/>
      <c r="E41" s="214"/>
      <c r="F41" s="214"/>
      <c r="G41" s="214"/>
      <c r="H41" s="214"/>
    </row>
    <row r="42" spans="1:8">
      <c r="A42" s="214"/>
      <c r="B42" s="214"/>
      <c r="C42" s="214"/>
      <c r="D42" s="214"/>
      <c r="E42" s="214"/>
      <c r="F42" s="214"/>
      <c r="G42" s="214"/>
      <c r="H42" s="214"/>
    </row>
  </sheetData>
  <sheetProtection password="CFD1" sheet="1" objects="1" scenarios="1"/>
  <mergeCells count="18">
    <mergeCell ref="C12:H12"/>
    <mergeCell ref="A38:H38"/>
    <mergeCell ref="A29:B29"/>
    <mergeCell ref="A22:B22"/>
    <mergeCell ref="A27:B27"/>
    <mergeCell ref="A30:B30"/>
    <mergeCell ref="A31:B31"/>
    <mergeCell ref="A37:B37"/>
    <mergeCell ref="A28:B28"/>
    <mergeCell ref="A26:B26"/>
    <mergeCell ref="C26:H26"/>
    <mergeCell ref="A33:B33"/>
    <mergeCell ref="C36:H36"/>
    <mergeCell ref="A40:H42"/>
    <mergeCell ref="C14:H14"/>
    <mergeCell ref="C16:H16"/>
    <mergeCell ref="A20:B20"/>
    <mergeCell ref="A19:B19"/>
  </mergeCells>
  <phoneticPr fontId="10" type="noConversion"/>
  <conditionalFormatting sqref="E18">
    <cfRule type="cellIs" dxfId="13" priority="1" stopIfTrue="1" operator="greaterThan">
      <formula>2</formula>
    </cfRule>
    <cfRule type="cellIs" dxfId="12" priority="2" stopIfTrue="1" operator="lessThan">
      <formula>1</formula>
    </cfRule>
  </conditionalFormatting>
  <conditionalFormatting sqref="H18 H20">
    <cfRule type="cellIs" dxfId="11" priority="3" stopIfTrue="1" operator="greaterThan">
      <formula>73</formula>
    </cfRule>
    <cfRule type="cellIs" dxfId="10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84" orientation="landscape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INGRESO DE DATOS</vt:lpstr>
      <vt:lpstr>Exclusive</vt:lpstr>
      <vt:lpstr>Privilege</vt:lpstr>
      <vt:lpstr>Advantage (Mundial)</vt:lpstr>
      <vt:lpstr>Advantage (LA)</vt:lpstr>
      <vt:lpstr>Secure</vt:lpstr>
      <vt:lpstr>Essential</vt:lpstr>
      <vt:lpstr>Critical</vt:lpstr>
      <vt:lpstr>Resumen tarifas anuales</vt:lpstr>
      <vt:lpstr>Comparacion de Beneficios</vt:lpstr>
      <vt:lpstr>Tablas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2017-02-07T20:18:34Z</cp:lastPrinted>
  <dcterms:created xsi:type="dcterms:W3CDTF">2005-02-05T20:47:31Z</dcterms:created>
  <dcterms:modified xsi:type="dcterms:W3CDTF">2021-11-05T13:31:50Z</dcterms:modified>
</cp:coreProperties>
</file>